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クラウドワークス\受注\テンプレート10件\"/>
    </mc:Choice>
  </mc:AlternateContent>
  <xr:revisionPtr revIDLastSave="0" documentId="13_ncr:1_{6ABE445A-8F7C-4A26-ACEF-DB42C35B1D03}" xr6:coauthVersionLast="45" xr6:coauthVersionMax="45" xr10:uidLastSave="{00000000-0000-0000-0000-000000000000}"/>
  <bookViews>
    <workbookView xWindow="-120" yWindow="-120" windowWidth="20730" windowHeight="11160" xr2:uid="{095ACB95-195C-4299-B93C-D6D70B137F7C}"/>
  </bookViews>
  <sheets>
    <sheet name="見積書（出力）" sheetId="1" r:id="rId1"/>
    <sheet name="①内容・金額入力" sheetId="4" r:id="rId2"/>
    <sheet name="②備考欄入力" sheetId="6" r:id="rId3"/>
    <sheet name="③自社データ入力" sheetId="2" r:id="rId4"/>
  </sheets>
  <definedNames>
    <definedName name="_xlnm.Print_Area" localSheetId="0">'見積書（出力）'!$A$1:$O$41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2" l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3" i="2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3" i="6"/>
  <c r="C10" i="1" l="1"/>
  <c r="C9" i="1"/>
  <c r="B18" i="1"/>
  <c r="L27" i="1"/>
  <c r="I27" i="1"/>
  <c r="H27" i="1"/>
  <c r="B27" i="1"/>
  <c r="L26" i="1"/>
  <c r="I26" i="1"/>
  <c r="H26" i="1"/>
  <c r="B26" i="1"/>
  <c r="L25" i="1"/>
  <c r="I25" i="1"/>
  <c r="H25" i="1"/>
  <c r="B25" i="1"/>
  <c r="L24" i="1"/>
  <c r="I24" i="1"/>
  <c r="H24" i="1"/>
  <c r="B24" i="1"/>
  <c r="L23" i="1"/>
  <c r="I23" i="1"/>
  <c r="H23" i="1"/>
  <c r="B23" i="1"/>
  <c r="L22" i="1"/>
  <c r="I22" i="1"/>
  <c r="H22" i="1"/>
  <c r="B22" i="1"/>
  <c r="L21" i="1"/>
  <c r="I21" i="1"/>
  <c r="H21" i="1"/>
  <c r="B21" i="1"/>
  <c r="L20" i="1"/>
  <c r="I20" i="1"/>
  <c r="H20" i="1"/>
  <c r="B20" i="1"/>
  <c r="L19" i="1"/>
  <c r="I19" i="1"/>
  <c r="H19" i="1"/>
  <c r="B19" i="1"/>
  <c r="L18" i="1"/>
  <c r="I18" i="1"/>
  <c r="H18" i="1"/>
  <c r="J2" i="1" l="1"/>
  <c r="AU4" i="4" l="1"/>
  <c r="AW4" i="4" s="1"/>
  <c r="AV4" i="4"/>
  <c r="AU5" i="4"/>
  <c r="AW5" i="4" s="1"/>
  <c r="AV5" i="4"/>
  <c r="AU6" i="4"/>
  <c r="AW6" i="4" s="1"/>
  <c r="AV6" i="4"/>
  <c r="AU7" i="4"/>
  <c r="AV7" i="4"/>
  <c r="AU8" i="4"/>
  <c r="AV8" i="4"/>
  <c r="AW8" i="4" s="1"/>
  <c r="AU9" i="4"/>
  <c r="AV9" i="4"/>
  <c r="AU10" i="4"/>
  <c r="AV10" i="4"/>
  <c r="AU11" i="4"/>
  <c r="AV11" i="4"/>
  <c r="AW11" i="4" s="1"/>
  <c r="AU12" i="4"/>
  <c r="AW12" i="4" s="1"/>
  <c r="AV12" i="4"/>
  <c r="AU13" i="4"/>
  <c r="AW13" i="4" s="1"/>
  <c r="AV13" i="4"/>
  <c r="AU14" i="4"/>
  <c r="AV14" i="4"/>
  <c r="AU15" i="4"/>
  <c r="AV15" i="4"/>
  <c r="AU16" i="4"/>
  <c r="AV16" i="4"/>
  <c r="AW16" i="4" s="1"/>
  <c r="AU17" i="4"/>
  <c r="AV17" i="4"/>
  <c r="AU18" i="4"/>
  <c r="AV18" i="4"/>
  <c r="AU19" i="4"/>
  <c r="AW19" i="4" s="1"/>
  <c r="AV19" i="4"/>
  <c r="AU20" i="4"/>
  <c r="AW20" i="4" s="1"/>
  <c r="AV20" i="4"/>
  <c r="AU21" i="4"/>
  <c r="AW21" i="4" s="1"/>
  <c r="AV21" i="4"/>
  <c r="AV3" i="4"/>
  <c r="AU3" i="4"/>
  <c r="AW3" i="4" l="1"/>
  <c r="AW15" i="4"/>
  <c r="AW7" i="4"/>
  <c r="AW18" i="4"/>
  <c r="AW10" i="4"/>
  <c r="AW17" i="4"/>
  <c r="AW14" i="4"/>
  <c r="AW9" i="4"/>
  <c r="K15" i="1"/>
  <c r="M6" i="1"/>
  <c r="J11" i="1" l="1"/>
  <c r="J10" i="1"/>
  <c r="N15" i="1"/>
  <c r="J14" i="1"/>
  <c r="J13" i="1"/>
  <c r="J12" i="1"/>
  <c r="A7" i="1"/>
  <c r="A39" i="1"/>
  <c r="A38" i="1"/>
  <c r="A37" i="1"/>
  <c r="A36" i="1"/>
  <c r="A21" i="1"/>
  <c r="A27" i="1"/>
  <c r="A26" i="1"/>
  <c r="A25" i="1"/>
  <c r="A24" i="1"/>
  <c r="A23" i="1"/>
  <c r="A22" i="1"/>
  <c r="A20" i="1"/>
  <c r="A19" i="1"/>
  <c r="A18" i="1"/>
  <c r="E7" i="1"/>
  <c r="M26" i="1" l="1"/>
  <c r="M18" i="1"/>
  <c r="M27" i="1"/>
  <c r="M25" i="1"/>
  <c r="M24" i="1"/>
  <c r="M23" i="1"/>
  <c r="M22" i="1"/>
  <c r="M21" i="1"/>
  <c r="M20" i="1"/>
  <c r="M19" i="1"/>
  <c r="M28" i="1" l="1"/>
  <c r="M29" i="1" s="1"/>
  <c r="M30" i="1" l="1"/>
  <c r="M31" i="1" s="1"/>
  <c r="M33" i="1" s="1"/>
  <c r="M32" i="1" l="1"/>
  <c r="M34" i="1" s="1"/>
  <c r="C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5" authorId="0" shapeId="0" xr:uid="{10FFA987-3092-4E1A-8669-A7A80501CA31}">
      <text>
        <r>
          <rPr>
            <b/>
            <sz val="9"/>
            <color indexed="81"/>
            <rFont val="MS P ゴシック"/>
            <family val="3"/>
            <charset val="128"/>
          </rPr>
          <t>ここに見積番号を入力すると、別シート①～③の内容が反映されます。</t>
        </r>
      </text>
    </comment>
  </commentList>
</comments>
</file>

<file path=xl/sharedStrings.xml><?xml version="1.0" encoding="utf-8"?>
<sst xmlns="http://schemas.openxmlformats.org/spreadsheetml/2006/main" count="131" uniqueCount="96">
  <si>
    <t>発行日</t>
    <rPh sb="0" eb="2">
      <t>ハッコウ</t>
    </rPh>
    <rPh sb="2" eb="3">
      <t>ヒ</t>
    </rPh>
    <phoneticPr fontId="1"/>
  </si>
  <si>
    <t>合計金額</t>
    <rPh sb="0" eb="2">
      <t>ゴウケイ</t>
    </rPh>
    <rPh sb="2" eb="4">
      <t>キンガク</t>
    </rPh>
    <phoneticPr fontId="1"/>
  </si>
  <si>
    <t>（税　込）</t>
    <rPh sb="1" eb="2">
      <t>ゼイ</t>
    </rPh>
    <rPh sb="3" eb="4">
      <t>コミ</t>
    </rPh>
    <phoneticPr fontId="1"/>
  </si>
  <si>
    <t>No</t>
    <phoneticPr fontId="1"/>
  </si>
  <si>
    <t>数量</t>
    <rPh sb="0" eb="2">
      <t>スウリョウ</t>
    </rPh>
    <phoneticPr fontId="1"/>
  </si>
  <si>
    <t>単価（税別、円）</t>
    <rPh sb="0" eb="2">
      <t>タンカ</t>
    </rPh>
    <rPh sb="3" eb="5">
      <t>ゼイベツ</t>
    </rPh>
    <rPh sb="6" eb="7">
      <t>エン</t>
    </rPh>
    <phoneticPr fontId="1"/>
  </si>
  <si>
    <t>税率</t>
    <rPh sb="0" eb="2">
      <t>ゼイリツ</t>
    </rPh>
    <phoneticPr fontId="1"/>
  </si>
  <si>
    <t>合計金額：</t>
    <rPh sb="0" eb="2">
      <t>ゴウケイ</t>
    </rPh>
    <rPh sb="2" eb="4">
      <t>キンガク</t>
    </rPh>
    <phoneticPr fontId="1"/>
  </si>
  <si>
    <t>≪備考欄≫</t>
    <rPh sb="1" eb="3">
      <t>ビコウ</t>
    </rPh>
    <rPh sb="3" eb="4">
      <t>ラン</t>
    </rPh>
    <phoneticPr fontId="1"/>
  </si>
  <si>
    <t>対象：</t>
    <phoneticPr fontId="1"/>
  </si>
  <si>
    <t>金額（税別）</t>
    <rPh sb="0" eb="2">
      <t>キンガク</t>
    </rPh>
    <rPh sb="3" eb="5">
      <t>ゼイベツ</t>
    </rPh>
    <phoneticPr fontId="1"/>
  </si>
  <si>
    <t>① 消費税（10%）：</t>
    <rPh sb="2" eb="5">
      <t>ショウヒゼイ</t>
    </rPh>
    <phoneticPr fontId="1"/>
  </si>
  <si>
    <t>② 消費税（8%）  ：</t>
    <rPh sb="2" eb="5">
      <t>ショウヒゼイ</t>
    </rPh>
    <phoneticPr fontId="1"/>
  </si>
  <si>
    <t>消費税の合計（①＋②）：</t>
    <rPh sb="0" eb="3">
      <t>ショウヒゼイ</t>
    </rPh>
    <rPh sb="4" eb="6">
      <t>ゴウケイ</t>
    </rPh>
    <phoneticPr fontId="1"/>
  </si>
  <si>
    <t>A</t>
    <phoneticPr fontId="1"/>
  </si>
  <si>
    <t>B</t>
    <phoneticPr fontId="1"/>
  </si>
  <si>
    <t>小計（A＋B）：</t>
    <rPh sb="0" eb="2">
      <t>ショウケイ</t>
    </rPh>
    <phoneticPr fontId="1"/>
  </si>
  <si>
    <t>会社名</t>
    <rPh sb="0" eb="3">
      <t>カイシャメイ</t>
    </rPh>
    <phoneticPr fontId="1"/>
  </si>
  <si>
    <t>Tel</t>
    <phoneticPr fontId="1"/>
  </si>
  <si>
    <t>Fax</t>
    <phoneticPr fontId="1"/>
  </si>
  <si>
    <t>Tel:</t>
  </si>
  <si>
    <t>郵便番号</t>
    <rPh sb="0" eb="4">
      <t>ユウビンバンゴウ</t>
    </rPh>
    <phoneticPr fontId="1"/>
  </si>
  <si>
    <t>〒123-4567</t>
    <phoneticPr fontId="1"/>
  </si>
  <si>
    <t>12-3456-7890</t>
    <phoneticPr fontId="1"/>
  </si>
  <si>
    <t>12-3456-7891</t>
    <phoneticPr fontId="1"/>
  </si>
  <si>
    <t>〒987-6543</t>
    <phoneticPr fontId="1"/>
  </si>
  <si>
    <t>09-8765-4321</t>
    <phoneticPr fontId="1"/>
  </si>
  <si>
    <t>09-8765-4322</t>
    <phoneticPr fontId="1"/>
  </si>
  <si>
    <t>宛名</t>
    <rPh sb="0" eb="2">
      <t>アテナ</t>
    </rPh>
    <phoneticPr fontId="1"/>
  </si>
  <si>
    <t>発　行　日</t>
    <rPh sb="0" eb="1">
      <t>ハッ</t>
    </rPh>
    <rPh sb="2" eb="3">
      <t>ギョウ</t>
    </rPh>
    <rPh sb="4" eb="5">
      <t>ヒ</t>
    </rPh>
    <phoneticPr fontId="1"/>
  </si>
  <si>
    <t>備考欄１行目</t>
    <rPh sb="0" eb="2">
      <t>ビコウ</t>
    </rPh>
    <rPh sb="2" eb="3">
      <t>ラン</t>
    </rPh>
    <rPh sb="4" eb="6">
      <t>ギョウメ</t>
    </rPh>
    <phoneticPr fontId="1"/>
  </si>
  <si>
    <t>備考欄２行目</t>
    <rPh sb="0" eb="2">
      <t>ビコウ</t>
    </rPh>
    <rPh sb="2" eb="3">
      <t>ラン</t>
    </rPh>
    <rPh sb="4" eb="6">
      <t>ギョウメ</t>
    </rPh>
    <phoneticPr fontId="1"/>
  </si>
  <si>
    <t>備考欄３行目</t>
    <rPh sb="0" eb="2">
      <t>ビコウ</t>
    </rPh>
    <rPh sb="2" eb="3">
      <t>ラン</t>
    </rPh>
    <rPh sb="4" eb="6">
      <t>ギョウメ</t>
    </rPh>
    <phoneticPr fontId="1"/>
  </si>
  <si>
    <t>備考欄４行目</t>
    <rPh sb="0" eb="2">
      <t>ビコウ</t>
    </rPh>
    <rPh sb="2" eb="3">
      <t>ラン</t>
    </rPh>
    <rPh sb="4" eb="6">
      <t>ギョウメ</t>
    </rPh>
    <phoneticPr fontId="1"/>
  </si>
  <si>
    <t>御中</t>
    <rPh sb="0" eb="2">
      <t>オンチュウ</t>
    </rPh>
    <phoneticPr fontId="1"/>
  </si>
  <si>
    <t>様</t>
    <rPh sb="0" eb="1">
      <t>サマ</t>
    </rPh>
    <phoneticPr fontId="1"/>
  </si>
  <si>
    <t>敬称</t>
    <rPh sb="0" eb="2">
      <t>ケイショウ</t>
    </rPh>
    <phoneticPr fontId="1"/>
  </si>
  <si>
    <t>表計算ソフトⅠ</t>
    <rPh sb="0" eb="3">
      <t>ヒョウケイサン</t>
    </rPh>
    <phoneticPr fontId="1"/>
  </si>
  <si>
    <t>表計算ソフトⅡ</t>
    <rPh sb="0" eb="3">
      <t>ヒョウケイサン</t>
    </rPh>
    <phoneticPr fontId="1"/>
  </si>
  <si>
    <t>表計算ソフトⅢ</t>
    <rPh sb="0" eb="3">
      <t>ヒョウケイサン</t>
    </rPh>
    <phoneticPr fontId="1"/>
  </si>
  <si>
    <t>丸三角四角A</t>
    <rPh sb="0" eb="1">
      <t>マル</t>
    </rPh>
    <rPh sb="1" eb="3">
      <t>サンカク</t>
    </rPh>
    <rPh sb="3" eb="5">
      <t>シカク</t>
    </rPh>
    <phoneticPr fontId="1"/>
  </si>
  <si>
    <t>丸三角四角B</t>
    <rPh sb="0" eb="1">
      <t>マル</t>
    </rPh>
    <rPh sb="1" eb="3">
      <t>サンカク</t>
    </rPh>
    <rPh sb="3" eb="5">
      <t>シカク</t>
    </rPh>
    <phoneticPr fontId="1"/>
  </si>
  <si>
    <t>丸三角四角C</t>
    <rPh sb="0" eb="1">
      <t>マル</t>
    </rPh>
    <rPh sb="1" eb="3">
      <t>サンカク</t>
    </rPh>
    <rPh sb="3" eb="5">
      <t>シカク</t>
    </rPh>
    <phoneticPr fontId="1"/>
  </si>
  <si>
    <t>丸三角四角D</t>
    <rPh sb="0" eb="1">
      <t>マル</t>
    </rPh>
    <rPh sb="1" eb="3">
      <t>サンカク</t>
    </rPh>
    <rPh sb="3" eb="5">
      <t>シカク</t>
    </rPh>
    <phoneticPr fontId="1"/>
  </si>
  <si>
    <t>●▲■デザイン株式会社</t>
    <rPh sb="7" eb="9">
      <t>カブシキ</t>
    </rPh>
    <rPh sb="9" eb="11">
      <t>カイシャ</t>
    </rPh>
    <phoneticPr fontId="1"/>
  </si>
  <si>
    <t>株式会社エクセル商事</t>
    <rPh sb="0" eb="4">
      <t>カブシキガイシャ</t>
    </rPh>
    <rPh sb="8" eb="10">
      <t>ショウジ</t>
    </rPh>
    <phoneticPr fontId="1"/>
  </si>
  <si>
    <t>●▲■デザイン株式会社</t>
    <rPh sb="7" eb="11">
      <t>カブシキガイシャ</t>
    </rPh>
    <phoneticPr fontId="1"/>
  </si>
  <si>
    <t>○○県○○市○○9-8-7-6543号室</t>
    <rPh sb="2" eb="3">
      <t>ケン</t>
    </rPh>
    <rPh sb="5" eb="6">
      <t>シ</t>
    </rPh>
    <rPh sb="18" eb="20">
      <t>ゴウシツ</t>
    </rPh>
    <phoneticPr fontId="1"/>
  </si>
  <si>
    <t>住所1</t>
    <rPh sb="0" eb="2">
      <t>ジュウショ</t>
    </rPh>
    <phoneticPr fontId="1"/>
  </si>
  <si>
    <t>住所２(建物名等)</t>
    <rPh sb="0" eb="2">
      <t>ジュウショ</t>
    </rPh>
    <rPh sb="4" eb="6">
      <t>タテモノ</t>
    </rPh>
    <rPh sb="6" eb="7">
      <t>メイ</t>
    </rPh>
    <rPh sb="7" eb="8">
      <t>トウ</t>
    </rPh>
    <phoneticPr fontId="1"/>
  </si>
  <si>
    <t>エクセルビル50F</t>
    <phoneticPr fontId="1"/>
  </si>
  <si>
    <t>部署名・担当等</t>
    <rPh sb="0" eb="2">
      <t>ブショ</t>
    </rPh>
    <rPh sb="2" eb="3">
      <t>メイ</t>
    </rPh>
    <rPh sb="4" eb="6">
      <t>タントウ</t>
    </rPh>
    <rPh sb="6" eb="7">
      <t>トウ</t>
    </rPh>
    <phoneticPr fontId="1"/>
  </si>
  <si>
    <t>Fax:</t>
    <phoneticPr fontId="1"/>
  </si>
  <si>
    <t>株式会社エクセル商事</t>
    <phoneticPr fontId="1"/>
  </si>
  <si>
    <t>××県××市××区××1-2-34</t>
    <phoneticPr fontId="1"/>
  </si>
  <si>
    <t>単価（税別）</t>
    <rPh sb="0" eb="2">
      <t>タンカ</t>
    </rPh>
    <rPh sb="3" eb="4">
      <t>ゼイ</t>
    </rPh>
    <phoneticPr fontId="1"/>
  </si>
  <si>
    <t>営業担当</t>
    <rPh sb="0" eb="2">
      <t>エイギョウ</t>
    </rPh>
    <rPh sb="2" eb="4">
      <t>タントウ</t>
    </rPh>
    <phoneticPr fontId="1"/>
  </si>
  <si>
    <t>発行者</t>
    <rPh sb="0" eb="3">
      <t>ハッコウシャ</t>
    </rPh>
    <phoneticPr fontId="1"/>
  </si>
  <si>
    <t>表計算ソフトⅣ</t>
    <rPh sb="0" eb="3">
      <t>ヒョウケイサン</t>
    </rPh>
    <phoneticPr fontId="1"/>
  </si>
  <si>
    <t>表計算ソフトⅤ</t>
    <rPh sb="0" eb="3">
      <t>ヒョウケイサン</t>
    </rPh>
    <phoneticPr fontId="1"/>
  </si>
  <si>
    <t>表計算ソフトⅥ</t>
    <rPh sb="0" eb="3">
      <t>ヒョウケイサン</t>
    </rPh>
    <phoneticPr fontId="1"/>
  </si>
  <si>
    <t>表計算ソフトⅦ</t>
    <rPh sb="0" eb="3">
      <t>ヒョウケイサン</t>
    </rPh>
    <phoneticPr fontId="1"/>
  </si>
  <si>
    <t>表計算ソフトⅧ</t>
    <rPh sb="0" eb="3">
      <t>ヒョウケイサン</t>
    </rPh>
    <phoneticPr fontId="1"/>
  </si>
  <si>
    <t>表計算ソフトⅨ</t>
    <rPh sb="0" eb="3">
      <t>ヒョウケイサン</t>
    </rPh>
    <phoneticPr fontId="1"/>
  </si>
  <si>
    <t>表計算ソフトⅩ</t>
    <rPh sb="0" eb="3">
      <t>ヒョウケイサン</t>
    </rPh>
    <phoneticPr fontId="1"/>
  </si>
  <si>
    <t>○○○○○○タワー</t>
    <phoneticPr fontId="1"/>
  </si>
  <si>
    <t>金額合計（税抜、円）</t>
    <rPh sb="0" eb="2">
      <t>キンガク</t>
    </rPh>
    <rPh sb="1" eb="2">
      <t>ゴウキン</t>
    </rPh>
    <rPh sb="2" eb="4">
      <t>ゴウケイ</t>
    </rPh>
    <rPh sb="5" eb="7">
      <t>ゼイヌキ</t>
    </rPh>
    <rPh sb="8" eb="9">
      <t>エン</t>
    </rPh>
    <phoneticPr fontId="1"/>
  </si>
  <si>
    <t>消費税合計（１円未満切り捨て、円）</t>
    <rPh sb="0" eb="3">
      <t>ショウヒゼイ</t>
    </rPh>
    <rPh sb="3" eb="5">
      <t>ゴウケイ</t>
    </rPh>
    <rPh sb="7" eb="8">
      <t>エン</t>
    </rPh>
    <rPh sb="8" eb="10">
      <t>ミマン</t>
    </rPh>
    <rPh sb="10" eb="11">
      <t>キ</t>
    </rPh>
    <rPh sb="12" eb="13">
      <t>ス</t>
    </rPh>
    <rPh sb="15" eb="16">
      <t>エン</t>
    </rPh>
    <phoneticPr fontId="1"/>
  </si>
  <si>
    <t>総合計</t>
    <rPh sb="0" eb="1">
      <t>ソウ</t>
    </rPh>
    <rPh sb="1" eb="3">
      <t>ゴウケイ</t>
    </rPh>
    <phoneticPr fontId="1"/>
  </si>
  <si>
    <t>管理用</t>
    <rPh sb="0" eb="3">
      <t>カンリヨウ</t>
    </rPh>
    <phoneticPr fontId="1"/>
  </si>
  <si>
    <t>品番・品名</t>
    <rPh sb="0" eb="2">
      <t>ヒンバン</t>
    </rPh>
    <rPh sb="3" eb="5">
      <t>ヒンメイ</t>
    </rPh>
    <phoneticPr fontId="1"/>
  </si>
  <si>
    <t>品番・品名 No1</t>
    <rPh sb="0" eb="2">
      <t>ヒンバン</t>
    </rPh>
    <rPh sb="3" eb="4">
      <t>ヒン</t>
    </rPh>
    <rPh sb="4" eb="5">
      <t>メイ</t>
    </rPh>
    <phoneticPr fontId="1"/>
  </si>
  <si>
    <t>品番・品名 No2</t>
    <rPh sb="4" eb="5">
      <t>メイ</t>
    </rPh>
    <phoneticPr fontId="1"/>
  </si>
  <si>
    <t>品番・品名 No3</t>
    <phoneticPr fontId="1"/>
  </si>
  <si>
    <t>品番・品名 No4</t>
    <phoneticPr fontId="1"/>
  </si>
  <si>
    <t>品番・品名 No5</t>
    <phoneticPr fontId="1"/>
  </si>
  <si>
    <t>品番・品名 No6</t>
    <phoneticPr fontId="1"/>
  </si>
  <si>
    <t>品番・品名 No7</t>
    <phoneticPr fontId="1"/>
  </si>
  <si>
    <t>品番・品名 No8</t>
    <phoneticPr fontId="1"/>
  </si>
  <si>
    <t>品番・品名 No9</t>
    <phoneticPr fontId="1"/>
  </si>
  <si>
    <t>品番・品名 No10</t>
    <phoneticPr fontId="1"/>
  </si>
  <si>
    <t>デザイン部　デザイン課　担当：鈴木</t>
    <rPh sb="4" eb="5">
      <t>ブ</t>
    </rPh>
    <rPh sb="10" eb="11">
      <t>カ</t>
    </rPh>
    <rPh sb="12" eb="14">
      <t>タントウ</t>
    </rPh>
    <rPh sb="15" eb="17">
      <t>スズキ</t>
    </rPh>
    <phoneticPr fontId="1"/>
  </si>
  <si>
    <t>商品開発部　商品開発課　担当：鈴木</t>
    <rPh sb="0" eb="2">
      <t>ショウヒン</t>
    </rPh>
    <rPh sb="2" eb="4">
      <t>カイハツ</t>
    </rPh>
    <rPh sb="4" eb="5">
      <t>ブ</t>
    </rPh>
    <rPh sb="6" eb="8">
      <t>ショウヒン</t>
    </rPh>
    <rPh sb="8" eb="10">
      <t>カイハツ</t>
    </rPh>
    <rPh sb="10" eb="11">
      <t>カ</t>
    </rPh>
    <rPh sb="12" eb="14">
      <t>タントウ</t>
    </rPh>
    <rPh sb="15" eb="17">
      <t>スズキ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</si>
  <si>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</si>
  <si>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見　積　番　号</t>
    <rPh sb="0" eb="1">
      <t>ミ</t>
    </rPh>
    <rPh sb="2" eb="3">
      <t>セキ</t>
    </rPh>
    <rPh sb="4" eb="5">
      <t>バン</t>
    </rPh>
    <rPh sb="6" eb="7">
      <t>ゴウ</t>
    </rPh>
    <phoneticPr fontId="1"/>
  </si>
  <si>
    <t>下記の通りお見積り申し上げます。</t>
    <rPh sb="0" eb="2">
      <t>カキ</t>
    </rPh>
    <rPh sb="3" eb="4">
      <t>トオ</t>
    </rPh>
    <rPh sb="6" eb="8">
      <t>ミツモ</t>
    </rPh>
    <rPh sb="9" eb="10">
      <t>モウ</t>
    </rPh>
    <rPh sb="11" eb="12">
      <t>ア</t>
    </rPh>
    <phoneticPr fontId="1"/>
  </si>
  <si>
    <t>件名</t>
    <rPh sb="0" eb="2">
      <t>ケンメイ</t>
    </rPh>
    <phoneticPr fontId="1"/>
  </si>
  <si>
    <t>件名：</t>
    <rPh sb="0" eb="2">
      <t>ケンメイ</t>
    </rPh>
    <phoneticPr fontId="1"/>
  </si>
  <si>
    <t>有効期限：</t>
    <rPh sb="0" eb="2">
      <t>ユウコウ</t>
    </rPh>
    <rPh sb="2" eb="4">
      <t>キゲン</t>
    </rPh>
    <phoneticPr fontId="1"/>
  </si>
  <si>
    <t>有効期限</t>
    <rPh sb="0" eb="2">
      <t>ユウコウ</t>
    </rPh>
    <rPh sb="2" eb="4">
      <t>キゲン</t>
    </rPh>
    <phoneticPr fontId="1"/>
  </si>
  <si>
    <t>表計算ソフト最新セット</t>
    <rPh sb="0" eb="3">
      <t>ヒョウケイサン</t>
    </rPh>
    <rPh sb="6" eb="8">
      <t>サイシン</t>
    </rPh>
    <phoneticPr fontId="1"/>
  </si>
  <si>
    <t>丸三角四角サイズ別フルセット</t>
    <rPh sb="0" eb="1">
      <t>マル</t>
    </rPh>
    <rPh sb="1" eb="3">
      <t>サンカク</t>
    </rPh>
    <rPh sb="3" eb="5">
      <t>シカク</t>
    </rPh>
    <rPh sb="8" eb="9">
      <t>ベツ</t>
    </rPh>
    <phoneticPr fontId="1"/>
  </si>
  <si>
    <t>見積番号</t>
    <rPh sb="0" eb="2">
      <t>ミツモリ</t>
    </rPh>
    <rPh sb="2" eb="4">
      <t>バンゴウ</t>
    </rPh>
    <phoneticPr fontId="1"/>
  </si>
  <si>
    <t>※有効期限にご注意ください</t>
    <rPh sb="1" eb="3">
      <t>ユウコウ</t>
    </rPh>
    <rPh sb="3" eb="5">
      <t>キゲン</t>
    </rPh>
    <rPh sb="7" eb="9">
      <t>チュウイ</t>
    </rPh>
    <phoneticPr fontId="1"/>
  </si>
  <si>
    <t>※ココに文字</t>
    <rPh sb="4" eb="6">
      <t>モジ</t>
    </rPh>
    <phoneticPr fontId="1"/>
  </si>
  <si>
    <t>※ココにテキスト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</si>
</sst>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#,##0_ "/>
    <numFmt numFmtId="178" formatCode="yyyy&quot;年&quot;m&quot;月&quot;d&quot;日&quot;;@"/>
    <numFmt numFmtId="179" formatCode="[$-F800]dddd\,\ mmmm\ dd\,\ yyyy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10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8"/>
      <color theme="1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2" xfId="0" applyFont="1" applyBorder="1">
      <alignment vertical="center"/>
    </xf>
    <xf numFmtId="14" fontId="9" fillId="0" borderId="22" xfId="0" applyNumberFormat="1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9" fontId="9" fillId="0" borderId="22" xfId="0" applyNumberFormat="1" applyFont="1" applyBorder="1">
      <alignment vertical="center"/>
    </xf>
    <xf numFmtId="9" fontId="9" fillId="0" borderId="23" xfId="0" applyNumberFormat="1" applyFont="1" applyBorder="1">
      <alignment vertical="center"/>
    </xf>
    <xf numFmtId="9" fontId="9" fillId="0" borderId="24" xfId="0" applyNumberFormat="1" applyFont="1" applyBorder="1">
      <alignment vertical="center"/>
    </xf>
    <xf numFmtId="177" fontId="9" fillId="0" borderId="22" xfId="0" applyNumberFormat="1" applyFont="1" applyBorder="1">
      <alignment vertical="center"/>
    </xf>
    <xf numFmtId="177" fontId="9" fillId="0" borderId="23" xfId="0" applyNumberFormat="1" applyFont="1" applyBorder="1">
      <alignment vertical="center"/>
    </xf>
    <xf numFmtId="177" fontId="9" fillId="0" borderId="24" xfId="0" applyNumberFormat="1" applyFont="1" applyBorder="1">
      <alignment vertical="center"/>
    </xf>
    <xf numFmtId="0" fontId="8" fillId="4" borderId="25" xfId="0" applyFont="1" applyFill="1" applyBorder="1" applyAlignment="1">
      <alignment horizontal="center" vertical="center"/>
    </xf>
    <xf numFmtId="0" fontId="9" fillId="0" borderId="22" xfId="0" applyFont="1" applyBorder="1" applyAlignment="1">
      <alignment horizontal="left" vertical="center" shrinkToFit="1"/>
    </xf>
    <xf numFmtId="0" fontId="9" fillId="0" borderId="23" xfId="0" applyFont="1" applyBorder="1" applyAlignment="1">
      <alignment horizontal="left" vertical="center" shrinkToFit="1"/>
    </xf>
    <xf numFmtId="0" fontId="9" fillId="0" borderId="24" xfId="0" applyFont="1" applyBorder="1" applyAlignment="1">
      <alignment horizontal="left" vertical="center" shrinkToFit="1"/>
    </xf>
    <xf numFmtId="14" fontId="9" fillId="0" borderId="16" xfId="0" applyNumberFormat="1" applyFont="1" applyBorder="1">
      <alignment vertical="center"/>
    </xf>
    <xf numFmtId="0" fontId="9" fillId="0" borderId="0" xfId="0" applyFont="1" applyBorder="1">
      <alignment vertical="center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2" fillId="0" borderId="0" xfId="0" applyFont="1" applyFill="1">
      <alignment vertical="center"/>
    </xf>
    <xf numFmtId="0" fontId="10" fillId="0" borderId="0" xfId="0" applyFont="1" applyFill="1" applyAlignment="1">
      <alignment horizontal="right" vertical="center"/>
    </xf>
    <xf numFmtId="0" fontId="9" fillId="0" borderId="0" xfId="0" applyFont="1" applyFill="1">
      <alignment vertical="center"/>
    </xf>
    <xf numFmtId="0" fontId="8" fillId="5" borderId="3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9" fillId="5" borderId="31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0" borderId="33" xfId="0" applyFont="1" applyBorder="1">
      <alignment vertical="center"/>
    </xf>
    <xf numFmtId="0" fontId="9" fillId="0" borderId="32" xfId="0" applyFont="1" applyBorder="1">
      <alignment vertical="center"/>
    </xf>
    <xf numFmtId="0" fontId="9" fillId="0" borderId="34" xfId="0" applyFont="1" applyBorder="1">
      <alignment vertical="center"/>
    </xf>
    <xf numFmtId="0" fontId="9" fillId="0" borderId="35" xfId="0" applyFont="1" applyBorder="1">
      <alignment vertical="center"/>
    </xf>
    <xf numFmtId="177" fontId="9" fillId="0" borderId="32" xfId="0" applyNumberFormat="1" applyFont="1" applyFill="1" applyBorder="1">
      <alignment vertical="center"/>
    </xf>
    <xf numFmtId="177" fontId="9" fillId="0" borderId="23" xfId="0" applyNumberFormat="1" applyFont="1" applyFill="1" applyBorder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/>
    <xf numFmtId="0" fontId="2" fillId="0" borderId="0" xfId="0" applyFont="1" applyFill="1" applyAlignment="1" applyProtection="1">
      <alignment vertical="center"/>
      <protection locked="0"/>
    </xf>
    <xf numFmtId="0" fontId="3" fillId="0" borderId="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6" xfId="0" applyFont="1" applyFill="1" applyBorder="1" applyAlignment="1">
      <alignment horizontal="right" vertical="center"/>
    </xf>
    <xf numFmtId="9" fontId="2" fillId="0" borderId="16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right" vertical="center"/>
    </xf>
    <xf numFmtId="9" fontId="2" fillId="0" borderId="17" xfId="0" applyNumberFormat="1" applyFont="1" applyFill="1" applyBorder="1" applyAlignment="1">
      <alignment vertical="center"/>
    </xf>
    <xf numFmtId="9" fontId="2" fillId="0" borderId="0" xfId="0" applyNumberFormat="1" applyFont="1" applyFill="1" applyBorder="1" applyAlignment="1">
      <alignment horizontal="center" vertical="center"/>
    </xf>
    <xf numFmtId="9" fontId="2" fillId="0" borderId="0" xfId="0" applyNumberFormat="1" applyFont="1" applyFill="1" applyBorder="1" applyAlignment="1">
      <alignment vertical="center"/>
    </xf>
    <xf numFmtId="0" fontId="2" fillId="0" borderId="21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 shrinkToFit="1"/>
    </xf>
    <xf numFmtId="0" fontId="11" fillId="0" borderId="0" xfId="0" applyFont="1" applyFill="1" applyBorder="1" applyAlignment="1">
      <alignment vertical="center" shrinkToFit="1"/>
    </xf>
    <xf numFmtId="0" fontId="8" fillId="7" borderId="25" xfId="0" applyFont="1" applyFill="1" applyBorder="1" applyAlignment="1">
      <alignment horizontal="center" vertical="center"/>
    </xf>
    <xf numFmtId="0" fontId="8" fillId="8" borderId="25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10" borderId="25" xfId="0" applyFont="1" applyFill="1" applyBorder="1" applyAlignment="1">
      <alignment horizontal="center" vertical="center"/>
    </xf>
    <xf numFmtId="31" fontId="9" fillId="0" borderId="22" xfId="0" applyNumberFormat="1" applyFont="1" applyBorder="1">
      <alignment vertical="center"/>
    </xf>
    <xf numFmtId="0" fontId="2" fillId="0" borderId="0" xfId="0" applyFont="1" applyFill="1" applyBorder="1" applyAlignment="1">
      <alignment horizontal="left" vertical="center" shrinkToFit="1"/>
    </xf>
    <xf numFmtId="179" fontId="2" fillId="0" borderId="0" xfId="0" applyNumberFormat="1" applyFont="1" applyFill="1" applyAlignment="1" applyProtection="1">
      <alignment horizontal="right" vertical="center"/>
    </xf>
    <xf numFmtId="0" fontId="2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8" xfId="0" applyNumberFormat="1" applyFont="1" applyFill="1" applyBorder="1" applyAlignment="1" applyProtection="1">
      <alignment horizontal="center" vertical="center" shrinkToFit="1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178" fontId="2" fillId="0" borderId="27" xfId="0" applyNumberFormat="1" applyFont="1" applyFill="1" applyBorder="1" applyAlignment="1" applyProtection="1">
      <alignment horizontal="center" vertical="center" shrinkToFit="1"/>
    </xf>
    <xf numFmtId="178" fontId="2" fillId="0" borderId="28" xfId="0" applyNumberFormat="1" applyFont="1" applyFill="1" applyBorder="1" applyAlignment="1" applyProtection="1">
      <alignment horizontal="center" vertical="center" shrinkToFit="1"/>
    </xf>
    <xf numFmtId="176" fontId="2" fillId="0" borderId="16" xfId="0" applyNumberFormat="1" applyFont="1" applyFill="1" applyBorder="1" applyAlignment="1">
      <alignment horizontal="right" vertical="center"/>
    </xf>
    <xf numFmtId="176" fontId="2" fillId="0" borderId="1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176" fontId="2" fillId="0" borderId="0" xfId="0" applyNumberFormat="1" applyFont="1" applyFill="1" applyBorder="1" applyAlignment="1">
      <alignment horizontal="right" vertical="center"/>
    </xf>
    <xf numFmtId="176" fontId="3" fillId="0" borderId="18" xfId="0" applyNumberFormat="1" applyFont="1" applyFill="1" applyBorder="1" applyAlignment="1">
      <alignment horizontal="right" vertical="center"/>
    </xf>
    <xf numFmtId="176" fontId="3" fillId="0" borderId="20" xfId="0" applyNumberFormat="1" applyFont="1" applyFill="1" applyBorder="1" applyAlignment="1">
      <alignment horizontal="right" vertical="center"/>
    </xf>
    <xf numFmtId="176" fontId="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 shrinkToFit="1"/>
    </xf>
    <xf numFmtId="0" fontId="2" fillId="0" borderId="5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6" xfId="0" applyFont="1" applyFill="1" applyBorder="1" applyAlignment="1">
      <alignment horizontal="left" vertical="center" shrinkToFit="1"/>
    </xf>
    <xf numFmtId="0" fontId="2" fillId="0" borderId="7" xfId="0" applyFont="1" applyFill="1" applyBorder="1" applyAlignment="1">
      <alignment horizontal="left" vertical="center" shrinkToFit="1"/>
    </xf>
    <xf numFmtId="0" fontId="2" fillId="0" borderId="8" xfId="0" applyFont="1" applyFill="1" applyBorder="1" applyAlignment="1">
      <alignment horizontal="left" vertical="center" shrinkToFit="1"/>
    </xf>
    <xf numFmtId="0" fontId="2" fillId="0" borderId="21" xfId="0" applyFont="1" applyFill="1" applyBorder="1" applyAlignment="1">
      <alignment horizontal="right" vertical="center"/>
    </xf>
    <xf numFmtId="176" fontId="2" fillId="0" borderId="21" xfId="0" applyNumberFormat="1" applyFont="1" applyFill="1" applyBorder="1" applyAlignment="1">
      <alignment horizontal="right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9" fontId="3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76" fontId="11" fillId="3" borderId="29" xfId="0" applyNumberFormat="1" applyFont="1" applyFill="1" applyBorder="1" applyAlignment="1">
      <alignment horizontal="right" vertical="center" shrinkToFit="1"/>
    </xf>
    <xf numFmtId="0" fontId="11" fillId="3" borderId="10" xfId="0" applyFont="1" applyFill="1" applyBorder="1" applyAlignment="1">
      <alignment horizontal="right" vertical="center" shrinkToFit="1"/>
    </xf>
    <xf numFmtId="0" fontId="11" fillId="3" borderId="11" xfId="0" applyFont="1" applyFill="1" applyBorder="1" applyAlignment="1">
      <alignment horizontal="right" vertical="center" shrinkToFit="1"/>
    </xf>
    <xf numFmtId="0" fontId="11" fillId="3" borderId="30" xfId="0" applyFont="1" applyFill="1" applyBorder="1" applyAlignment="1">
      <alignment horizontal="right" vertical="center" shrinkToFit="1"/>
    </xf>
    <xf numFmtId="0" fontId="11" fillId="3" borderId="13" xfId="0" applyFont="1" applyFill="1" applyBorder="1" applyAlignment="1">
      <alignment horizontal="right" vertical="center" shrinkToFit="1"/>
    </xf>
    <xf numFmtId="0" fontId="11" fillId="3" borderId="14" xfId="0" applyFont="1" applyFill="1" applyBorder="1" applyAlignment="1">
      <alignment horizontal="right" vertical="center" shrinkToFit="1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2" borderId="2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CCFF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57150</xdr:colOff>
      <xdr:row>4</xdr:row>
      <xdr:rowOff>19050</xdr:rowOff>
    </xdr:from>
    <xdr:to>
      <xdr:col>15</xdr:col>
      <xdr:colOff>361950</xdr:colOff>
      <xdr:row>4</xdr:row>
      <xdr:rowOff>209550</xdr:rowOff>
    </xdr:to>
    <xdr:sp macro="" textlink="">
      <xdr:nvSpPr>
        <xdr:cNvPr id="2" name="矢印: 左 1">
          <a:extLst>
            <a:ext uri="{FF2B5EF4-FFF2-40B4-BE49-F238E27FC236}">
              <a16:creationId xmlns:a16="http://schemas.microsoft.com/office/drawing/2014/main" id="{B8CA715C-AE24-480F-BDB1-2AE30DDAF1B4}"/>
            </a:ext>
          </a:extLst>
        </xdr:cNvPr>
        <xdr:cNvSpPr/>
      </xdr:nvSpPr>
      <xdr:spPr>
        <a:xfrm>
          <a:off x="6629400" y="895350"/>
          <a:ext cx="304800" cy="190500"/>
        </a:xfrm>
        <a:prstGeom prst="leftArrow">
          <a:avLst>
            <a:gd name="adj1" fmla="val 50000"/>
            <a:gd name="adj2" fmla="val 83962"/>
          </a:avLst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F32D-7FC0-40CB-B9CC-8EC7D9CA3613}">
  <sheetPr codeName="Sheet1"/>
  <dimension ref="A1:P41"/>
  <sheetViews>
    <sheetView showZeros="0" tabSelected="1" workbookViewId="0">
      <selection activeCell="G8" sqref="G8"/>
    </sheetView>
  </sheetViews>
  <sheetFormatPr defaultColWidth="5.75" defaultRowHeight="18.95" customHeight="1"/>
  <cols>
    <col min="1" max="1" width="5.75" style="1" customWidth="1"/>
    <col min="2" max="5" width="5.75" style="1"/>
    <col min="6" max="8" width="5.75" style="1" customWidth="1"/>
    <col min="9" max="25" width="5.75" style="1"/>
    <col min="26" max="26" width="7.75" style="1" bestFit="1" customWidth="1"/>
    <col min="27" max="16384" width="5.75" style="1"/>
  </cols>
  <sheetData>
    <row r="1" spans="1:16" ht="18.95" customHeight="1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23"/>
    </row>
    <row r="2" spans="1:16" ht="18.95" customHeight="1">
      <c r="A2" s="36"/>
      <c r="B2" s="36"/>
      <c r="C2" s="36"/>
      <c r="D2" s="36"/>
      <c r="E2" s="36"/>
      <c r="F2" s="36"/>
      <c r="G2" s="36"/>
      <c r="H2" s="36"/>
      <c r="I2" s="36"/>
      <c r="J2" s="61">
        <f ca="1">TODAY()</f>
        <v>43767</v>
      </c>
      <c r="K2" s="61"/>
      <c r="L2" s="61"/>
      <c r="M2" s="61"/>
      <c r="N2" s="61"/>
      <c r="O2" s="61"/>
      <c r="P2" s="23"/>
    </row>
    <row r="3" spans="1:16" ht="18.95" customHeight="1">
      <c r="A3" s="65" t="s">
        <v>83</v>
      </c>
      <c r="B3" s="65"/>
      <c r="C3" s="65"/>
      <c r="D3" s="37"/>
      <c r="E3" s="37"/>
      <c r="F3" s="38"/>
      <c r="G3" s="38"/>
      <c r="H3" s="38"/>
      <c r="I3" s="38"/>
      <c r="J3" s="38"/>
      <c r="K3" s="37"/>
      <c r="L3" s="37"/>
      <c r="M3" s="37"/>
      <c r="N3" s="37"/>
      <c r="O3" s="37"/>
      <c r="P3" s="23"/>
    </row>
    <row r="4" spans="1:16" ht="18.95" customHeight="1">
      <c r="A4" s="65"/>
      <c r="B4" s="65"/>
      <c r="C4" s="65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23"/>
    </row>
    <row r="5" spans="1:16" ht="18.95" customHeight="1">
      <c r="A5" s="23"/>
      <c r="B5" s="23"/>
      <c r="C5" s="23"/>
      <c r="D5" s="23"/>
      <c r="E5" s="23"/>
      <c r="F5" s="23"/>
      <c r="G5" s="23"/>
      <c r="H5" s="23"/>
      <c r="I5" s="23"/>
      <c r="J5" s="66" t="s">
        <v>84</v>
      </c>
      <c r="K5" s="67"/>
      <c r="L5" s="67"/>
      <c r="M5" s="62">
        <v>1110</v>
      </c>
      <c r="N5" s="62"/>
      <c r="O5" s="63"/>
      <c r="P5" s="24"/>
    </row>
    <row r="6" spans="1:16" ht="18.95" customHeight="1">
      <c r="A6" s="23"/>
      <c r="B6" s="23"/>
      <c r="C6" s="23"/>
      <c r="D6" s="23"/>
      <c r="E6" s="23"/>
      <c r="F6" s="23"/>
      <c r="G6" s="23"/>
      <c r="H6" s="23"/>
      <c r="I6" s="23"/>
      <c r="J6" s="66" t="s">
        <v>29</v>
      </c>
      <c r="K6" s="67"/>
      <c r="L6" s="67"/>
      <c r="M6" s="68">
        <f>VLOOKUP($M$5,①内容・金額入力!$A$1:$AT$1000,2,FALSE)</f>
        <v>43737</v>
      </c>
      <c r="N6" s="68"/>
      <c r="O6" s="69"/>
      <c r="P6" s="23"/>
    </row>
    <row r="7" spans="1:16" ht="18.95" customHeight="1">
      <c r="A7" s="91" t="str">
        <f>VLOOKUP($M$5,①内容・金額入力!$A$1:$AT$1000,3,FALSE)</f>
        <v>株式会社エクセル商事</v>
      </c>
      <c r="B7" s="91"/>
      <c r="C7" s="91"/>
      <c r="D7" s="91"/>
      <c r="E7" s="40" t="str">
        <f>VLOOKUP(M5,①内容・金額入力!$A$1:$AT$21,4,FALSE)</f>
        <v>御中</v>
      </c>
      <c r="F7" s="23"/>
      <c r="G7" s="23"/>
      <c r="H7" s="23"/>
      <c r="I7" s="23"/>
      <c r="J7" s="23"/>
      <c r="K7" s="41"/>
      <c r="L7" s="41"/>
      <c r="M7" s="42"/>
      <c r="N7" s="42"/>
      <c r="O7" s="42"/>
      <c r="P7" s="23"/>
    </row>
    <row r="8" spans="1:16" ht="18.95" customHeight="1">
      <c r="A8" s="23"/>
      <c r="B8" s="23"/>
      <c r="C8" s="23"/>
      <c r="D8" s="23"/>
      <c r="E8" s="23"/>
      <c r="F8" s="23"/>
      <c r="G8" s="23"/>
      <c r="H8" s="23"/>
      <c r="I8" s="43"/>
      <c r="J8" s="43"/>
      <c r="K8" s="41"/>
      <c r="L8" s="41"/>
      <c r="M8" s="41"/>
      <c r="N8" s="41"/>
      <c r="O8" s="41"/>
      <c r="P8" s="23"/>
    </row>
    <row r="9" spans="1:16" ht="18.95" customHeight="1">
      <c r="A9" s="94" t="s">
        <v>87</v>
      </c>
      <c r="B9" s="94"/>
      <c r="C9" s="95" t="str">
        <f>VLOOKUP($M$5,①内容・金額入力!$A$1:$AT$1000,5,FALSE)</f>
        <v>表計算ソフト最新セット</v>
      </c>
      <c r="D9" s="95"/>
      <c r="E9" s="95"/>
      <c r="F9" s="95"/>
      <c r="G9" s="95"/>
      <c r="H9" s="95"/>
      <c r="I9" s="43"/>
      <c r="J9" s="41"/>
      <c r="K9" s="41"/>
      <c r="L9" s="41"/>
      <c r="M9" s="41"/>
      <c r="N9" s="41"/>
      <c r="O9" s="41"/>
      <c r="P9" s="23"/>
    </row>
    <row r="10" spans="1:16" ht="18.95" customHeight="1">
      <c r="A10" s="94" t="s">
        <v>88</v>
      </c>
      <c r="B10" s="94"/>
      <c r="C10" s="96">
        <f>VLOOKUP($M$5,①内容・金額入力!$A$1:$AT$1000,6,FALSE)</f>
        <v>43799</v>
      </c>
      <c r="D10" s="96"/>
      <c r="E10" s="96"/>
      <c r="F10" s="96"/>
      <c r="G10" s="96"/>
      <c r="H10" s="96"/>
      <c r="I10" s="43"/>
      <c r="J10" s="60" t="str">
        <f>VLOOKUP($M$5,③自社データ入力!$A$1:$H$1000,2,FALSE)</f>
        <v>●▲■デザイン株式会社</v>
      </c>
      <c r="K10" s="60"/>
      <c r="L10" s="60"/>
      <c r="M10" s="60"/>
      <c r="N10" s="60"/>
      <c r="O10" s="60"/>
      <c r="P10" s="23"/>
    </row>
    <row r="11" spans="1:16" ht="18.95" customHeight="1">
      <c r="A11" s="37"/>
      <c r="B11" s="37"/>
      <c r="C11" s="37"/>
      <c r="D11" s="37"/>
      <c r="E11" s="37"/>
      <c r="F11" s="37"/>
      <c r="G11" s="37"/>
      <c r="H11" s="37"/>
      <c r="I11" s="43"/>
      <c r="J11" s="60" t="str">
        <f>VLOOKUP($M$5,③自社データ入力!$A$1:$H$1000,3,FALSE)</f>
        <v>デザイン部　デザイン課　担当：鈴木</v>
      </c>
      <c r="K11" s="60"/>
      <c r="L11" s="60"/>
      <c r="M11" s="60"/>
      <c r="N11" s="60"/>
      <c r="O11" s="60"/>
      <c r="P11" s="23"/>
    </row>
    <row r="12" spans="1:16" ht="18.95" customHeight="1">
      <c r="A12" s="97" t="s">
        <v>85</v>
      </c>
      <c r="B12" s="97"/>
      <c r="C12" s="97"/>
      <c r="D12" s="97"/>
      <c r="E12" s="97"/>
      <c r="F12" s="97"/>
      <c r="G12" s="97"/>
      <c r="H12" s="97"/>
      <c r="I12" s="43"/>
      <c r="J12" s="93" t="str">
        <f>VLOOKUP($M$5,③自社データ入力!$A$1:$H$1000,4,FALSE)</f>
        <v>〒987-6543</v>
      </c>
      <c r="K12" s="93"/>
      <c r="L12" s="41"/>
      <c r="M12" s="41"/>
      <c r="N12" s="41"/>
      <c r="O12" s="41"/>
      <c r="P12" s="23"/>
    </row>
    <row r="13" spans="1:16" ht="18.95" customHeight="1" thickBot="1">
      <c r="A13" s="52"/>
      <c r="B13" s="52"/>
      <c r="C13" s="53"/>
      <c r="D13" s="54"/>
      <c r="E13" s="54"/>
      <c r="F13" s="23"/>
      <c r="G13" s="23"/>
      <c r="H13" s="23"/>
      <c r="I13" s="43"/>
      <c r="J13" s="60" t="str">
        <f>VLOOKUP($M$5,③自社データ入力!$A$1:$H$1000,5,FALSE)</f>
        <v>○○県○○市○○9-8-7-6543号室</v>
      </c>
      <c r="K13" s="60"/>
      <c r="L13" s="60"/>
      <c r="M13" s="60"/>
      <c r="N13" s="60"/>
      <c r="O13" s="60"/>
      <c r="P13" s="23"/>
    </row>
    <row r="14" spans="1:16" ht="18.95" customHeight="1">
      <c r="A14" s="106" t="s">
        <v>1</v>
      </c>
      <c r="B14" s="107"/>
      <c r="C14" s="98">
        <f>M34</f>
        <v>334600</v>
      </c>
      <c r="D14" s="99"/>
      <c r="E14" s="100"/>
      <c r="F14" s="23"/>
      <c r="G14" s="23"/>
      <c r="H14" s="23"/>
      <c r="I14" s="43"/>
      <c r="J14" s="60" t="str">
        <f>VLOOKUP($M$5,③自社データ入力!$A$1:$H$1000,6,FALSE)</f>
        <v>○○○○○○タワー</v>
      </c>
      <c r="K14" s="60"/>
      <c r="L14" s="60"/>
      <c r="M14" s="60"/>
      <c r="N14" s="60"/>
      <c r="O14" s="60"/>
      <c r="P14" s="23"/>
    </row>
    <row r="15" spans="1:16" ht="18.95" customHeight="1" thickBot="1">
      <c r="A15" s="104" t="s">
        <v>2</v>
      </c>
      <c r="B15" s="105"/>
      <c r="C15" s="101"/>
      <c r="D15" s="102"/>
      <c r="E15" s="103"/>
      <c r="F15" s="23"/>
      <c r="G15" s="41"/>
      <c r="H15" s="41"/>
      <c r="I15" s="43"/>
      <c r="J15" s="44" t="s">
        <v>20</v>
      </c>
      <c r="K15" s="93" t="str">
        <f>VLOOKUP($M$5,③自社データ入力!$A$1:$H$1000,7,FALSE)</f>
        <v>09-8765-4321</v>
      </c>
      <c r="L15" s="93"/>
      <c r="M15" s="44" t="s">
        <v>52</v>
      </c>
      <c r="N15" s="93" t="str">
        <f>VLOOKUP($M$5,③自社データ入力!$A$1:$H$1000,8,FALSE)</f>
        <v>09-8765-4322</v>
      </c>
      <c r="O15" s="93"/>
      <c r="P15" s="23"/>
    </row>
    <row r="16" spans="1:16" ht="18.95" customHeight="1">
      <c r="A16" s="23"/>
      <c r="B16" s="23"/>
      <c r="C16" s="23"/>
      <c r="D16" s="23"/>
      <c r="E16" s="23"/>
      <c r="F16" s="23"/>
      <c r="G16" s="23"/>
      <c r="H16" s="23"/>
      <c r="I16" s="43"/>
      <c r="J16" s="43"/>
      <c r="K16" s="43"/>
      <c r="L16" s="43"/>
      <c r="M16" s="43"/>
      <c r="N16" s="43"/>
      <c r="O16" s="43"/>
      <c r="P16" s="23"/>
    </row>
    <row r="17" spans="1:16" ht="18.95" customHeight="1">
      <c r="A17" s="2" t="s">
        <v>3</v>
      </c>
      <c r="B17" s="88" t="s">
        <v>70</v>
      </c>
      <c r="C17" s="89"/>
      <c r="D17" s="89"/>
      <c r="E17" s="89"/>
      <c r="F17" s="89"/>
      <c r="G17" s="90"/>
      <c r="H17" s="2" t="s">
        <v>6</v>
      </c>
      <c r="I17" s="92" t="s">
        <v>55</v>
      </c>
      <c r="J17" s="92"/>
      <c r="K17" s="92"/>
      <c r="L17" s="2" t="s">
        <v>4</v>
      </c>
      <c r="M17" s="92" t="s">
        <v>10</v>
      </c>
      <c r="N17" s="92"/>
      <c r="O17" s="92"/>
      <c r="P17" s="23"/>
    </row>
    <row r="18" spans="1:16" ht="18.95" customHeight="1">
      <c r="A18" s="45" t="str">
        <f>IF(B18=COUNTBLANK(B18),"","1)")</f>
        <v>1)</v>
      </c>
      <c r="B18" s="80" t="str">
        <f>VLOOKUP($M$5,①内容・金額入力!$A$1:$AT$1000,7,FALSE)</f>
        <v>表計算ソフトⅠ</v>
      </c>
      <c r="C18" s="81"/>
      <c r="D18" s="81"/>
      <c r="E18" s="81"/>
      <c r="F18" s="81"/>
      <c r="G18" s="82"/>
      <c r="H18" s="46">
        <f>VLOOKUP($M$5,①内容・金額入力!$A$1:$AT$1000,8,FALSE)</f>
        <v>0.08</v>
      </c>
      <c r="I18" s="70">
        <f>VLOOKUP($M$5,①内容・金額入力!$A$1:$AT$1000,9,FALSE)</f>
        <v>15000</v>
      </c>
      <c r="J18" s="70"/>
      <c r="K18" s="70"/>
      <c r="L18" s="45">
        <f>VLOOKUP($M$5,①内容・金額入力!$A$1:$AT$1000,10,FALSE)</f>
        <v>1</v>
      </c>
      <c r="M18" s="70">
        <f>I18*L18</f>
        <v>15000</v>
      </c>
      <c r="N18" s="70"/>
      <c r="O18" s="70"/>
      <c r="P18" s="23"/>
    </row>
    <row r="19" spans="1:16" ht="18.95" customHeight="1">
      <c r="A19" s="45" t="str">
        <f>IF(B19=COUNTBLANK(B19),"","2)")</f>
        <v>2)</v>
      </c>
      <c r="B19" s="78" t="str">
        <f>VLOOKUP($M$5,①内容・金額入力!$A$1:$AT$1000,11,FALSE)</f>
        <v>表計算ソフトⅡ</v>
      </c>
      <c r="C19" s="60"/>
      <c r="D19" s="60"/>
      <c r="E19" s="60"/>
      <c r="F19" s="60"/>
      <c r="G19" s="79"/>
      <c r="H19" s="46">
        <f>VLOOKUP($M$5,①内容・金額入力!$A$1:$AT$1000,12,FALSE)</f>
        <v>0.08</v>
      </c>
      <c r="I19" s="70">
        <f>VLOOKUP($M$5,①内容・金額入力!$A$1:$AT$1000,13,FALSE)</f>
        <v>15000</v>
      </c>
      <c r="J19" s="70"/>
      <c r="K19" s="70"/>
      <c r="L19" s="45">
        <f>VLOOKUP($M$5,①内容・金額入力!$A$1:$AT$1000,14,FALSE)</f>
        <v>2</v>
      </c>
      <c r="M19" s="70">
        <f t="shared" ref="M19:M27" si="0">I19*L19</f>
        <v>30000</v>
      </c>
      <c r="N19" s="70"/>
      <c r="O19" s="70"/>
      <c r="P19" s="23"/>
    </row>
    <row r="20" spans="1:16" ht="18.95" customHeight="1">
      <c r="A20" s="45" t="str">
        <f>IF(B20=COUNTBLANK(B20),"","3)")</f>
        <v>3)</v>
      </c>
      <c r="B20" s="78" t="str">
        <f>VLOOKUP($M$5,①内容・金額入力!$A$1:$AT$1000,15,FALSE)</f>
        <v>表計算ソフトⅢ</v>
      </c>
      <c r="C20" s="60"/>
      <c r="D20" s="60"/>
      <c r="E20" s="60"/>
      <c r="F20" s="60"/>
      <c r="G20" s="79"/>
      <c r="H20" s="46">
        <f>VLOOKUP($M$5,①内容・金額入力!$A$1:$AT$1000,16,FALSE)</f>
        <v>0.1</v>
      </c>
      <c r="I20" s="70">
        <f>VLOOKUP($M$5,①内容・金額入力!$A$1:$AT$1000,17,FALSE)</f>
        <v>40000</v>
      </c>
      <c r="J20" s="70"/>
      <c r="K20" s="70"/>
      <c r="L20" s="45">
        <f>VLOOKUP($M$5,①内容・金額入力!$A$1:$AT$1000,18,FALSE)</f>
        <v>3</v>
      </c>
      <c r="M20" s="70">
        <f t="shared" si="0"/>
        <v>120000</v>
      </c>
      <c r="N20" s="70"/>
      <c r="O20" s="70"/>
      <c r="P20" s="23"/>
    </row>
    <row r="21" spans="1:16" ht="18.95" customHeight="1">
      <c r="A21" s="45" t="str">
        <f>IF(B21=COUNTBLANK(B21),"","4)")</f>
        <v>4)</v>
      </c>
      <c r="B21" s="78" t="str">
        <f>VLOOKUP($M$5,①内容・金額入力!$A$1:$AT$1000,19,FALSE)</f>
        <v>表計算ソフトⅣ</v>
      </c>
      <c r="C21" s="60"/>
      <c r="D21" s="60"/>
      <c r="E21" s="60"/>
      <c r="F21" s="60"/>
      <c r="G21" s="79"/>
      <c r="H21" s="46">
        <f>VLOOKUP($M$5,①内容・金額入力!$A$1:$AT$1000,20,FALSE)</f>
        <v>0.1</v>
      </c>
      <c r="I21" s="70">
        <f>VLOOKUP($M$5,①内容・金額入力!$A$1:$AT$1000,21,FALSE)</f>
        <v>10000</v>
      </c>
      <c r="J21" s="70"/>
      <c r="K21" s="70"/>
      <c r="L21" s="45">
        <f>VLOOKUP($M$5,①内容・金額入力!$A$1:$AT$1000,22,FALSE)</f>
        <v>2</v>
      </c>
      <c r="M21" s="70">
        <f t="shared" si="0"/>
        <v>20000</v>
      </c>
      <c r="N21" s="70"/>
      <c r="O21" s="70"/>
      <c r="P21" s="23"/>
    </row>
    <row r="22" spans="1:16" ht="18.95" customHeight="1">
      <c r="A22" s="45" t="str">
        <f>IF(B22=COUNTBLANK(B22),"","5)")</f>
        <v>5)</v>
      </c>
      <c r="B22" s="78" t="str">
        <f>VLOOKUP($M$5,①内容・金額入力!$A$1:$AT$1000,23,FALSE)</f>
        <v>表計算ソフトⅤ</v>
      </c>
      <c r="C22" s="60"/>
      <c r="D22" s="60"/>
      <c r="E22" s="60"/>
      <c r="F22" s="60"/>
      <c r="G22" s="79"/>
      <c r="H22" s="46">
        <f>VLOOKUP($M$5,①内容・金額入力!$A$1:$AT$1000,24,FALSE)</f>
        <v>0.1</v>
      </c>
      <c r="I22" s="70">
        <f>VLOOKUP($M$5,①内容・金額入力!$A$1:$AT$1000,25,FALSE)</f>
        <v>10000</v>
      </c>
      <c r="J22" s="70"/>
      <c r="K22" s="70"/>
      <c r="L22" s="45">
        <f>VLOOKUP($M$5,①内容・金額入力!$A$1:$AT$1000,26,FALSE)</f>
        <v>2</v>
      </c>
      <c r="M22" s="70">
        <f t="shared" si="0"/>
        <v>20000</v>
      </c>
      <c r="N22" s="70"/>
      <c r="O22" s="70"/>
      <c r="P22" s="23"/>
    </row>
    <row r="23" spans="1:16" ht="18.95" customHeight="1">
      <c r="A23" s="45" t="str">
        <f>IF(B23=COUNTBLANK(B23),"","6)")</f>
        <v>6)</v>
      </c>
      <c r="B23" s="78" t="str">
        <f>VLOOKUP($M$5,①内容・金額入力!$A$1:$AT$1000,27,FALSE)</f>
        <v>表計算ソフトⅥ</v>
      </c>
      <c r="C23" s="60"/>
      <c r="D23" s="60"/>
      <c r="E23" s="60"/>
      <c r="F23" s="60"/>
      <c r="G23" s="79"/>
      <c r="H23" s="46">
        <f>VLOOKUP($M$5,①内容・金額入力!$A$1:$AT$1000,28,FALSE)</f>
        <v>0.1</v>
      </c>
      <c r="I23" s="70">
        <f>VLOOKUP($M$5,①内容・金額入力!$A$1:$AT$1000,29,FALSE)</f>
        <v>10000</v>
      </c>
      <c r="J23" s="70"/>
      <c r="K23" s="70"/>
      <c r="L23" s="45">
        <f>VLOOKUP($M$5,①内容・金額入力!$A$1:$AT$1000,30,FALSE)</f>
        <v>2</v>
      </c>
      <c r="M23" s="70">
        <f t="shared" si="0"/>
        <v>20000</v>
      </c>
      <c r="N23" s="70"/>
      <c r="O23" s="70"/>
      <c r="P23" s="23"/>
    </row>
    <row r="24" spans="1:16" ht="18.95" customHeight="1">
      <c r="A24" s="45" t="str">
        <f>IF(B24=COUNTBLANK(B24),"","7)")</f>
        <v>7)</v>
      </c>
      <c r="B24" s="78" t="str">
        <f>VLOOKUP($M$5,①内容・金額入力!$A$1:$AT$1000,31,FALSE)</f>
        <v>表計算ソフトⅦ</v>
      </c>
      <c r="C24" s="60"/>
      <c r="D24" s="60"/>
      <c r="E24" s="60"/>
      <c r="F24" s="60"/>
      <c r="G24" s="79"/>
      <c r="H24" s="46">
        <f>VLOOKUP($M$5,①内容・金額入力!$A$1:$AT$1000,32,FALSE)</f>
        <v>0.1</v>
      </c>
      <c r="I24" s="70">
        <f>VLOOKUP($M$5,①内容・金額入力!$A$1:$AT$1000,33,FALSE)</f>
        <v>10000</v>
      </c>
      <c r="J24" s="70"/>
      <c r="K24" s="70"/>
      <c r="L24" s="45">
        <f>VLOOKUP($M$5,①内容・金額入力!$A$1:$AT$1000,34,FALSE)</f>
        <v>2</v>
      </c>
      <c r="M24" s="70">
        <f t="shared" si="0"/>
        <v>20000</v>
      </c>
      <c r="N24" s="70"/>
      <c r="O24" s="70"/>
      <c r="P24" s="23"/>
    </row>
    <row r="25" spans="1:16" ht="18.95" customHeight="1">
      <c r="A25" s="45" t="str">
        <f>IF(B25=COUNTBLANK(B25),"","8)")</f>
        <v>8)</v>
      </c>
      <c r="B25" s="78" t="str">
        <f>VLOOKUP($M$5,①内容・金額入力!$A$1:$AT$1000,35,FALSE)</f>
        <v>表計算ソフトⅧ</v>
      </c>
      <c r="C25" s="60"/>
      <c r="D25" s="60"/>
      <c r="E25" s="60"/>
      <c r="F25" s="60"/>
      <c r="G25" s="79"/>
      <c r="H25" s="46">
        <f>VLOOKUP($M$5,①内容・金額入力!$A$1:$AT$1000,36,FALSE)</f>
        <v>0.1</v>
      </c>
      <c r="I25" s="70">
        <f>VLOOKUP($M$5,①内容・金額入力!$A$1:$AT$1000,37,FALSE)</f>
        <v>10000</v>
      </c>
      <c r="J25" s="70"/>
      <c r="K25" s="70"/>
      <c r="L25" s="45">
        <f>VLOOKUP($M$5,①内容・金額入力!$A$1:$AT$1000,38,FALSE)</f>
        <v>2</v>
      </c>
      <c r="M25" s="70">
        <f t="shared" si="0"/>
        <v>20000</v>
      </c>
      <c r="N25" s="70"/>
      <c r="O25" s="70"/>
      <c r="P25" s="23"/>
    </row>
    <row r="26" spans="1:16" ht="18.95" customHeight="1">
      <c r="A26" s="45" t="str">
        <f>IF(B26=COUNTBLANK(B26),"","9)")</f>
        <v>9)</v>
      </c>
      <c r="B26" s="78" t="str">
        <f>VLOOKUP($M$5,①内容・金額入力!$A$1:$AT$1000,39,FALSE)</f>
        <v>表計算ソフトⅨ</v>
      </c>
      <c r="C26" s="60"/>
      <c r="D26" s="60"/>
      <c r="E26" s="60"/>
      <c r="F26" s="60"/>
      <c r="G26" s="79"/>
      <c r="H26" s="46">
        <f>VLOOKUP($M$5,①内容・金額入力!$A$1:$AT$1000,40,FALSE)</f>
        <v>0.1</v>
      </c>
      <c r="I26" s="70">
        <f>VLOOKUP($M$5,①内容・金額入力!$A$1:$AT$1000,41,FALSE)</f>
        <v>10000</v>
      </c>
      <c r="J26" s="70"/>
      <c r="K26" s="70"/>
      <c r="L26" s="45">
        <f>VLOOKUP($M$5,①内容・金額入力!$A$1:$AT$1000,42,FALSE)</f>
        <v>2</v>
      </c>
      <c r="M26" s="70">
        <f>I26*L26</f>
        <v>20000</v>
      </c>
      <c r="N26" s="70"/>
      <c r="O26" s="70"/>
      <c r="P26" s="23"/>
    </row>
    <row r="27" spans="1:16" ht="18.95" customHeight="1">
      <c r="A27" s="47" t="str">
        <f>IF(B27=COUNTBLANK(B27),"","10)")</f>
        <v>10)</v>
      </c>
      <c r="B27" s="83" t="str">
        <f>VLOOKUP($M$5,①内容・金額入力!$A$1:$AT$1000,43,FALSE)</f>
        <v>表計算ソフトⅩ</v>
      </c>
      <c r="C27" s="84"/>
      <c r="D27" s="84"/>
      <c r="E27" s="84"/>
      <c r="F27" s="84"/>
      <c r="G27" s="85"/>
      <c r="H27" s="48">
        <f>VLOOKUP($M$5,①内容・金額入力!$A$1:$AT$1000,44,FALSE)</f>
        <v>0.1</v>
      </c>
      <c r="I27" s="71">
        <f>VLOOKUP($M$5,①内容・金額入力!$A$1:$AT$1000,45,FALSE)</f>
        <v>10000</v>
      </c>
      <c r="J27" s="71"/>
      <c r="K27" s="71"/>
      <c r="L27" s="47">
        <f>VLOOKUP($M$5,①内容・金額入力!$A$1:$AT$1000,46,FALSE)</f>
        <v>2</v>
      </c>
      <c r="M27" s="71">
        <f t="shared" si="0"/>
        <v>20000</v>
      </c>
      <c r="N27" s="71"/>
      <c r="O27" s="71"/>
      <c r="P27" s="23"/>
    </row>
    <row r="28" spans="1:16" ht="18.95" customHeight="1">
      <c r="A28" s="43"/>
      <c r="B28" s="41"/>
      <c r="C28" s="41"/>
      <c r="D28" s="41"/>
      <c r="E28" s="41"/>
      <c r="F28" s="41"/>
      <c r="G28" s="41"/>
      <c r="H28" s="41"/>
      <c r="I28" s="43"/>
      <c r="J28" s="49" t="s">
        <v>14</v>
      </c>
      <c r="K28" s="50">
        <v>0.1</v>
      </c>
      <c r="L28" s="44" t="s">
        <v>9</v>
      </c>
      <c r="M28" s="73">
        <f>SUMPRODUCT(($H$18:$H$27=K28)*($M$18:$O$27))</f>
        <v>260000</v>
      </c>
      <c r="N28" s="73"/>
      <c r="O28" s="73"/>
      <c r="P28" s="23"/>
    </row>
    <row r="29" spans="1:16" ht="18.95" customHeight="1" thickBot="1">
      <c r="A29" s="43"/>
      <c r="B29" s="41"/>
      <c r="C29" s="41"/>
      <c r="D29" s="41"/>
      <c r="E29" s="41"/>
      <c r="F29" s="41"/>
      <c r="G29" s="41"/>
      <c r="H29" s="41"/>
      <c r="I29" s="51"/>
      <c r="J29" s="86" t="s">
        <v>11</v>
      </c>
      <c r="K29" s="86"/>
      <c r="L29" s="86"/>
      <c r="M29" s="87">
        <f>INT(M28*0.1)</f>
        <v>26000</v>
      </c>
      <c r="N29" s="87"/>
      <c r="O29" s="87"/>
      <c r="P29" s="23"/>
    </row>
    <row r="30" spans="1:16" ht="18.95" customHeight="1" thickTop="1">
      <c r="A30" s="43"/>
      <c r="B30" s="41"/>
      <c r="C30" s="41"/>
      <c r="D30" s="41"/>
      <c r="E30" s="41"/>
      <c r="F30" s="41"/>
      <c r="G30" s="41"/>
      <c r="H30" s="41"/>
      <c r="I30" s="43"/>
      <c r="J30" s="49" t="s">
        <v>15</v>
      </c>
      <c r="K30" s="50">
        <v>0.08</v>
      </c>
      <c r="L30" s="44" t="s">
        <v>9</v>
      </c>
      <c r="M30" s="73">
        <f>SUMPRODUCT(($H$18:$H$27=K30)*($M$18:$O$27))</f>
        <v>45000</v>
      </c>
      <c r="N30" s="73"/>
      <c r="O30" s="73"/>
      <c r="P30" s="23"/>
    </row>
    <row r="31" spans="1:16" ht="18.95" customHeight="1" thickBot="1">
      <c r="A31" s="43"/>
      <c r="B31" s="41"/>
      <c r="C31" s="41"/>
      <c r="D31" s="41"/>
      <c r="E31" s="41"/>
      <c r="F31" s="41"/>
      <c r="G31" s="41"/>
      <c r="H31" s="41"/>
      <c r="I31" s="51"/>
      <c r="J31" s="86" t="s">
        <v>12</v>
      </c>
      <c r="K31" s="86"/>
      <c r="L31" s="86"/>
      <c r="M31" s="87">
        <f>INT(M30*0.08)</f>
        <v>3600</v>
      </c>
      <c r="N31" s="87"/>
      <c r="O31" s="87"/>
      <c r="P31" s="23"/>
    </row>
    <row r="32" spans="1:16" ht="18.95" customHeight="1" thickTop="1">
      <c r="A32" s="43"/>
      <c r="B32" s="41"/>
      <c r="C32" s="41"/>
      <c r="D32" s="41"/>
      <c r="E32" s="41"/>
      <c r="F32" s="41"/>
      <c r="G32" s="41"/>
      <c r="H32" s="41"/>
      <c r="I32" s="43"/>
      <c r="J32" s="77" t="s">
        <v>16</v>
      </c>
      <c r="K32" s="77"/>
      <c r="L32" s="77"/>
      <c r="M32" s="73">
        <f>M28+M30</f>
        <v>305000</v>
      </c>
      <c r="N32" s="73"/>
      <c r="O32" s="73"/>
      <c r="P32" s="23"/>
    </row>
    <row r="33" spans="1:16" ht="18.95" customHeight="1">
      <c r="A33" s="43"/>
      <c r="B33" s="41"/>
      <c r="C33" s="41"/>
      <c r="D33" s="41"/>
      <c r="E33" s="41"/>
      <c r="F33" s="41"/>
      <c r="G33" s="41"/>
      <c r="H33" s="41"/>
      <c r="I33" s="77" t="s">
        <v>13</v>
      </c>
      <c r="J33" s="77"/>
      <c r="K33" s="77"/>
      <c r="L33" s="77"/>
      <c r="M33" s="73">
        <f>M29+M31</f>
        <v>29600</v>
      </c>
      <c r="N33" s="73"/>
      <c r="O33" s="73"/>
      <c r="P33" s="23"/>
    </row>
    <row r="34" spans="1:16" ht="18.95" customHeight="1">
      <c r="A34" s="43"/>
      <c r="B34" s="41"/>
      <c r="C34" s="41"/>
      <c r="D34" s="41"/>
      <c r="E34" s="41"/>
      <c r="F34" s="41"/>
      <c r="G34" s="41"/>
      <c r="H34" s="41"/>
      <c r="I34" s="43"/>
      <c r="J34" s="72" t="s">
        <v>7</v>
      </c>
      <c r="K34" s="72"/>
      <c r="L34" s="72"/>
      <c r="M34" s="74">
        <f>M32+M33</f>
        <v>334600</v>
      </c>
      <c r="N34" s="75"/>
      <c r="O34" s="76"/>
      <c r="P34" s="23"/>
    </row>
    <row r="35" spans="1:16" ht="18.95" customHeight="1">
      <c r="A35" s="43" t="s">
        <v>8</v>
      </c>
      <c r="B35" s="41"/>
      <c r="C35" s="41"/>
      <c r="D35" s="41"/>
      <c r="E35" s="41"/>
      <c r="F35" s="41"/>
      <c r="G35" s="41"/>
      <c r="H35" s="41"/>
      <c r="I35" s="43"/>
      <c r="J35" s="43"/>
      <c r="K35" s="43"/>
      <c r="L35" s="43"/>
      <c r="M35" s="41"/>
      <c r="N35" s="41"/>
      <c r="O35" s="41"/>
      <c r="P35" s="23"/>
    </row>
    <row r="36" spans="1:16" ht="18.95" customHeight="1">
      <c r="A36" s="80" t="str">
        <f>VLOOKUP($M$5,②備考欄入力!$A$1:$E$1000,2,FALSE)</f>
        <v>※有効期限にご注意ください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2"/>
      <c r="P36" s="23"/>
    </row>
    <row r="37" spans="1:16" ht="18.95" customHeight="1">
      <c r="A37" s="78" t="str">
        <f>VLOOKUP($M$5,②備考欄入力!$A$1:$E$1000,3,FALSE)</f>
        <v>※ココに文字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79"/>
      <c r="P37" s="23"/>
    </row>
    <row r="38" spans="1:16" ht="18.95" customHeight="1">
      <c r="A38" s="78" t="str">
        <f>VLOOKUP($M$5,②備考欄入力!$A$1:$E$1000,4,FALSE)</f>
        <v>※ココにテキスト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79"/>
      <c r="P38" s="23"/>
    </row>
    <row r="39" spans="1:16" ht="18.95" customHeight="1">
      <c r="A39" s="83" t="str">
        <f>VLOOKUP($M$5,②備考欄入力!$A$1:$E$1000,5,FALSE)</f>
        <v>※ココにテキスト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5"/>
      <c r="P39" s="23"/>
    </row>
    <row r="40" spans="1:16" ht="18.9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</row>
    <row r="41" spans="1:16" ht="18.95" customHeight="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23"/>
    </row>
  </sheetData>
  <mergeCells count="73">
    <mergeCell ref="B19:G19"/>
    <mergeCell ref="B21:G21"/>
    <mergeCell ref="B20:G20"/>
    <mergeCell ref="A12:H12"/>
    <mergeCell ref="C14:E15"/>
    <mergeCell ref="A15:B15"/>
    <mergeCell ref="A14:B14"/>
    <mergeCell ref="B27:G27"/>
    <mergeCell ref="B26:G26"/>
    <mergeCell ref="B25:G25"/>
    <mergeCell ref="B24:G24"/>
    <mergeCell ref="B23:G23"/>
    <mergeCell ref="B22:G22"/>
    <mergeCell ref="B17:G17"/>
    <mergeCell ref="B18:G18"/>
    <mergeCell ref="I18:K18"/>
    <mergeCell ref="A7:D7"/>
    <mergeCell ref="I17:K17"/>
    <mergeCell ref="J10:O10"/>
    <mergeCell ref="K15:L15"/>
    <mergeCell ref="N15:O15"/>
    <mergeCell ref="J14:O14"/>
    <mergeCell ref="J12:K12"/>
    <mergeCell ref="J13:O13"/>
    <mergeCell ref="I21:K21"/>
    <mergeCell ref="I19:K19"/>
    <mergeCell ref="M22:O22"/>
    <mergeCell ref="M17:O17"/>
    <mergeCell ref="J31:L31"/>
    <mergeCell ref="M30:O30"/>
    <mergeCell ref="M31:O31"/>
    <mergeCell ref="M28:O28"/>
    <mergeCell ref="J29:L29"/>
    <mergeCell ref="M29:O29"/>
    <mergeCell ref="A41:O41"/>
    <mergeCell ref="J34:L34"/>
    <mergeCell ref="M32:O32"/>
    <mergeCell ref="M33:O33"/>
    <mergeCell ref="M34:O34"/>
    <mergeCell ref="J32:L32"/>
    <mergeCell ref="I33:L33"/>
    <mergeCell ref="A38:O38"/>
    <mergeCell ref="A36:O36"/>
    <mergeCell ref="A37:O37"/>
    <mergeCell ref="A39:O39"/>
    <mergeCell ref="M18:O18"/>
    <mergeCell ref="M19:O19"/>
    <mergeCell ref="M20:O20"/>
    <mergeCell ref="M21:O21"/>
    <mergeCell ref="I20:K20"/>
    <mergeCell ref="I27:K27"/>
    <mergeCell ref="M25:O25"/>
    <mergeCell ref="M26:O26"/>
    <mergeCell ref="I25:K25"/>
    <mergeCell ref="I26:K26"/>
    <mergeCell ref="M27:O27"/>
    <mergeCell ref="M23:O23"/>
    <mergeCell ref="M24:O24"/>
    <mergeCell ref="I22:K22"/>
    <mergeCell ref="I23:K23"/>
    <mergeCell ref="I24:K24"/>
    <mergeCell ref="J11:O11"/>
    <mergeCell ref="J2:O2"/>
    <mergeCell ref="M5:O5"/>
    <mergeCell ref="A1:O1"/>
    <mergeCell ref="A3:C4"/>
    <mergeCell ref="J5:L5"/>
    <mergeCell ref="J6:L6"/>
    <mergeCell ref="M6:O6"/>
    <mergeCell ref="A9:B9"/>
    <mergeCell ref="C9:H9"/>
    <mergeCell ref="C10:H10"/>
    <mergeCell ref="A10:B10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ignoredErrors>
    <ignoredError sqref="M29" formula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1:AY22"/>
  <sheetViews>
    <sheetView workbookViewId="0">
      <selection activeCell="A3" sqref="A3"/>
    </sheetView>
  </sheetViews>
  <sheetFormatPr defaultRowHeight="12.75"/>
  <cols>
    <col min="1" max="1" width="8.5" style="3" customWidth="1"/>
    <col min="2" max="2" width="8.125" style="3" customWidth="1"/>
    <col min="3" max="3" width="16.5" style="3" customWidth="1"/>
    <col min="4" max="4" width="6" style="3" customWidth="1"/>
    <col min="5" max="5" width="28.75" style="3" customWidth="1"/>
    <col min="6" max="6" width="14.5" style="3" customWidth="1"/>
    <col min="7" max="7" width="22.625" style="3" customWidth="1"/>
    <col min="8" max="8" width="4.125" style="3" customWidth="1"/>
    <col min="9" max="9" width="12.125" style="3" customWidth="1"/>
    <col min="10" max="10" width="4.125" style="3" customWidth="1"/>
    <col min="11" max="11" width="22.625" style="3" customWidth="1"/>
    <col min="12" max="12" width="4.125" style="3" customWidth="1"/>
    <col min="13" max="13" width="12.125" style="3" customWidth="1"/>
    <col min="14" max="14" width="4.125" style="3" customWidth="1"/>
    <col min="15" max="15" width="22.625" style="3" customWidth="1"/>
    <col min="16" max="16" width="4.125" style="3" customWidth="1"/>
    <col min="17" max="17" width="12.125" style="3" customWidth="1"/>
    <col min="18" max="18" width="4.125" style="3" customWidth="1"/>
    <col min="19" max="19" width="22.625" style="3" customWidth="1"/>
    <col min="20" max="20" width="4.125" style="3" customWidth="1"/>
    <col min="21" max="21" width="12.125" style="3" customWidth="1"/>
    <col min="22" max="22" width="4.125" style="3" customWidth="1"/>
    <col min="23" max="23" width="22.625" style="3" customWidth="1"/>
    <col min="24" max="24" width="4.125" style="3" customWidth="1"/>
    <col min="25" max="25" width="12.125" style="3" customWidth="1"/>
    <col min="26" max="26" width="4.125" style="3" customWidth="1"/>
    <col min="27" max="27" width="22.625" style="3" customWidth="1"/>
    <col min="28" max="28" width="4.125" style="3" customWidth="1"/>
    <col min="29" max="29" width="12.125" style="3" customWidth="1"/>
    <col min="30" max="30" width="4.125" style="3" customWidth="1"/>
    <col min="31" max="31" width="22.625" style="3" customWidth="1"/>
    <col min="32" max="32" width="4.125" style="3" customWidth="1"/>
    <col min="33" max="33" width="12.125" style="3" customWidth="1"/>
    <col min="34" max="34" width="4.125" style="3" customWidth="1"/>
    <col min="35" max="35" width="22.625" style="3" customWidth="1"/>
    <col min="36" max="36" width="4.125" style="3" customWidth="1"/>
    <col min="37" max="37" width="12.125" style="3" customWidth="1"/>
    <col min="38" max="38" width="4.125" style="3" customWidth="1"/>
    <col min="39" max="39" width="22.625" style="3" customWidth="1"/>
    <col min="40" max="40" width="4.125" style="3" customWidth="1"/>
    <col min="41" max="41" width="12.125" style="3" customWidth="1"/>
    <col min="42" max="42" width="4.125" style="3" customWidth="1"/>
    <col min="43" max="43" width="22.625" style="3" customWidth="1"/>
    <col min="44" max="44" width="4.125" style="3" customWidth="1"/>
    <col min="45" max="45" width="12.125" style="3" customWidth="1"/>
    <col min="46" max="46" width="4.125" style="3" customWidth="1"/>
    <col min="47" max="47" width="18.625" style="25" customWidth="1"/>
    <col min="48" max="48" width="25.625" style="25" customWidth="1"/>
    <col min="49" max="49" width="15.625" style="25" customWidth="1"/>
    <col min="50" max="16384" width="9" style="3"/>
  </cols>
  <sheetData>
    <row r="1" spans="1:51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3">
        <v>11</v>
      </c>
      <c r="L1" s="3">
        <v>12</v>
      </c>
      <c r="M1" s="3">
        <v>13</v>
      </c>
      <c r="N1" s="3">
        <v>14</v>
      </c>
      <c r="O1" s="3">
        <v>15</v>
      </c>
      <c r="P1" s="3">
        <v>16</v>
      </c>
      <c r="Q1" s="3">
        <v>17</v>
      </c>
      <c r="R1" s="3">
        <v>18</v>
      </c>
      <c r="S1" s="3">
        <v>19</v>
      </c>
      <c r="T1" s="3">
        <v>20</v>
      </c>
      <c r="U1" s="3">
        <v>21</v>
      </c>
      <c r="V1" s="3">
        <v>22</v>
      </c>
      <c r="W1" s="3">
        <v>23</v>
      </c>
      <c r="X1" s="3">
        <v>24</v>
      </c>
      <c r="Y1" s="3">
        <v>25</v>
      </c>
      <c r="Z1" s="3">
        <v>26</v>
      </c>
      <c r="AA1" s="3">
        <v>27</v>
      </c>
      <c r="AB1" s="3">
        <v>28</v>
      </c>
      <c r="AC1" s="3">
        <v>29</v>
      </c>
      <c r="AD1" s="3">
        <v>30</v>
      </c>
      <c r="AE1" s="3">
        <v>31</v>
      </c>
      <c r="AF1" s="3">
        <v>32</v>
      </c>
      <c r="AG1" s="3">
        <v>33</v>
      </c>
      <c r="AH1" s="3">
        <v>34</v>
      </c>
      <c r="AI1" s="3">
        <v>35</v>
      </c>
      <c r="AJ1" s="3">
        <v>36</v>
      </c>
      <c r="AK1" s="3">
        <v>37</v>
      </c>
      <c r="AL1" s="3">
        <v>38</v>
      </c>
      <c r="AM1" s="3">
        <v>39</v>
      </c>
      <c r="AN1" s="3">
        <v>40</v>
      </c>
      <c r="AO1" s="3">
        <v>41</v>
      </c>
      <c r="AP1" s="3">
        <v>42</v>
      </c>
      <c r="AQ1" s="3">
        <v>43</v>
      </c>
      <c r="AR1" s="3">
        <v>44</v>
      </c>
      <c r="AS1" s="3">
        <v>45</v>
      </c>
      <c r="AT1" s="3">
        <v>46</v>
      </c>
      <c r="AU1" s="108" t="s">
        <v>69</v>
      </c>
      <c r="AV1" s="108"/>
      <c r="AW1" s="108"/>
      <c r="AX1" s="108"/>
      <c r="AY1" s="108"/>
    </row>
    <row r="2" spans="1:51" ht="13.5" thickBot="1">
      <c r="A2" s="55" t="s">
        <v>92</v>
      </c>
      <c r="B2" s="55" t="s">
        <v>0</v>
      </c>
      <c r="C2" s="55" t="s">
        <v>28</v>
      </c>
      <c r="D2" s="55" t="s">
        <v>36</v>
      </c>
      <c r="E2" s="55" t="s">
        <v>86</v>
      </c>
      <c r="F2" s="55" t="s">
        <v>89</v>
      </c>
      <c r="G2" s="56" t="s">
        <v>71</v>
      </c>
      <c r="H2" s="56" t="s">
        <v>6</v>
      </c>
      <c r="I2" s="56" t="s">
        <v>5</v>
      </c>
      <c r="J2" s="56" t="s">
        <v>4</v>
      </c>
      <c r="K2" s="14" t="s">
        <v>72</v>
      </c>
      <c r="L2" s="14" t="s">
        <v>6</v>
      </c>
      <c r="M2" s="14" t="s">
        <v>5</v>
      </c>
      <c r="N2" s="14" t="s">
        <v>4</v>
      </c>
      <c r="O2" s="56" t="s">
        <v>73</v>
      </c>
      <c r="P2" s="56" t="s">
        <v>6</v>
      </c>
      <c r="Q2" s="56" t="s">
        <v>5</v>
      </c>
      <c r="R2" s="56" t="s">
        <v>4</v>
      </c>
      <c r="S2" s="14" t="s">
        <v>74</v>
      </c>
      <c r="T2" s="14" t="s">
        <v>6</v>
      </c>
      <c r="U2" s="14" t="s">
        <v>5</v>
      </c>
      <c r="V2" s="14" t="s">
        <v>4</v>
      </c>
      <c r="W2" s="56" t="s">
        <v>75</v>
      </c>
      <c r="X2" s="56" t="s">
        <v>6</v>
      </c>
      <c r="Y2" s="56" t="s">
        <v>5</v>
      </c>
      <c r="Z2" s="56" t="s">
        <v>4</v>
      </c>
      <c r="AA2" s="14" t="s">
        <v>76</v>
      </c>
      <c r="AB2" s="14" t="s">
        <v>6</v>
      </c>
      <c r="AC2" s="14" t="s">
        <v>5</v>
      </c>
      <c r="AD2" s="14" t="s">
        <v>4</v>
      </c>
      <c r="AE2" s="56" t="s">
        <v>77</v>
      </c>
      <c r="AF2" s="56" t="s">
        <v>6</v>
      </c>
      <c r="AG2" s="56" t="s">
        <v>5</v>
      </c>
      <c r="AH2" s="56" t="s">
        <v>4</v>
      </c>
      <c r="AI2" s="14" t="s">
        <v>78</v>
      </c>
      <c r="AJ2" s="14" t="s">
        <v>6</v>
      </c>
      <c r="AK2" s="14" t="s">
        <v>5</v>
      </c>
      <c r="AL2" s="14" t="s">
        <v>4</v>
      </c>
      <c r="AM2" s="56" t="s">
        <v>79</v>
      </c>
      <c r="AN2" s="56" t="s">
        <v>6</v>
      </c>
      <c r="AO2" s="56" t="s">
        <v>5</v>
      </c>
      <c r="AP2" s="56" t="s">
        <v>4</v>
      </c>
      <c r="AQ2" s="14" t="s">
        <v>80</v>
      </c>
      <c r="AR2" s="14" t="s">
        <v>6</v>
      </c>
      <c r="AS2" s="14" t="s">
        <v>5</v>
      </c>
      <c r="AT2" s="14" t="s">
        <v>4</v>
      </c>
      <c r="AU2" s="27" t="s">
        <v>66</v>
      </c>
      <c r="AV2" s="27" t="s">
        <v>67</v>
      </c>
      <c r="AW2" s="26" t="s">
        <v>68</v>
      </c>
      <c r="AX2" s="28" t="s">
        <v>57</v>
      </c>
      <c r="AY2" s="29" t="s">
        <v>56</v>
      </c>
    </row>
    <row r="3" spans="1:51" ht="13.5" thickTop="1">
      <c r="A3" s="4">
        <v>1110</v>
      </c>
      <c r="B3" s="5">
        <v>43737</v>
      </c>
      <c r="C3" s="4" t="s">
        <v>45</v>
      </c>
      <c r="D3" s="4" t="s">
        <v>34</v>
      </c>
      <c r="E3" s="4" t="s">
        <v>90</v>
      </c>
      <c r="F3" s="59">
        <v>43799</v>
      </c>
      <c r="G3" s="4" t="s">
        <v>37</v>
      </c>
      <c r="H3" s="8">
        <v>0.08</v>
      </c>
      <c r="I3" s="11">
        <v>15000</v>
      </c>
      <c r="J3" s="4">
        <v>1</v>
      </c>
      <c r="K3" s="4" t="s">
        <v>38</v>
      </c>
      <c r="L3" s="8">
        <v>0.08</v>
      </c>
      <c r="M3" s="11">
        <v>15000</v>
      </c>
      <c r="N3" s="4">
        <v>2</v>
      </c>
      <c r="O3" s="4" t="s">
        <v>39</v>
      </c>
      <c r="P3" s="8">
        <v>0.1</v>
      </c>
      <c r="Q3" s="11">
        <v>40000</v>
      </c>
      <c r="R3" s="4">
        <v>3</v>
      </c>
      <c r="S3" s="4" t="s">
        <v>58</v>
      </c>
      <c r="T3" s="8">
        <v>0.1</v>
      </c>
      <c r="U3" s="11">
        <v>10000</v>
      </c>
      <c r="V3" s="4">
        <v>2</v>
      </c>
      <c r="W3" s="4" t="s">
        <v>59</v>
      </c>
      <c r="X3" s="8">
        <v>0.1</v>
      </c>
      <c r="Y3" s="11">
        <v>10000</v>
      </c>
      <c r="Z3" s="4">
        <v>2</v>
      </c>
      <c r="AA3" s="4" t="s">
        <v>60</v>
      </c>
      <c r="AB3" s="8">
        <v>0.1</v>
      </c>
      <c r="AC3" s="11">
        <v>10000</v>
      </c>
      <c r="AD3" s="4">
        <v>2</v>
      </c>
      <c r="AE3" s="4" t="s">
        <v>61</v>
      </c>
      <c r="AF3" s="8">
        <v>0.1</v>
      </c>
      <c r="AG3" s="11">
        <v>10000</v>
      </c>
      <c r="AH3" s="4">
        <v>2</v>
      </c>
      <c r="AI3" s="4" t="s">
        <v>62</v>
      </c>
      <c r="AJ3" s="8">
        <v>0.1</v>
      </c>
      <c r="AK3" s="11">
        <v>10000</v>
      </c>
      <c r="AL3" s="4">
        <v>2</v>
      </c>
      <c r="AM3" s="4" t="s">
        <v>63</v>
      </c>
      <c r="AN3" s="8">
        <v>0.1</v>
      </c>
      <c r="AO3" s="11">
        <v>10000</v>
      </c>
      <c r="AP3" s="4">
        <v>2</v>
      </c>
      <c r="AQ3" s="4" t="s">
        <v>64</v>
      </c>
      <c r="AR3" s="8">
        <v>0.1</v>
      </c>
      <c r="AS3" s="11">
        <v>10000</v>
      </c>
      <c r="AT3" s="4">
        <v>2</v>
      </c>
      <c r="AU3" s="34">
        <f>(I3*J3)+(M3*N3)+(Q3*R3)+(U3*V3)+(Y3*Z3)+(AC3*AD3)+(AG3*AH3)+(AK3*AL3)+(AO3*AP3)+(AS3*AT3)</f>
        <v>305000</v>
      </c>
      <c r="AV3" s="34">
        <f>INT(H3*I3*J3)+INT(L3*M3*N3)+INT(P3*Q3*R3)+INT(T3*U3*V3)+INT(X3*Y3*Z3)+INT(AB3*AC3*AD3)+INT(AF3*AG3*AH3)+INT(AJ3*AK3*AL3)+INT(AN3*AO3*AP3)+INT(AR3*AS3*AT3)</f>
        <v>29600</v>
      </c>
      <c r="AW3" s="34">
        <f>AU3+AV3</f>
        <v>334600</v>
      </c>
      <c r="AX3" s="30"/>
      <c r="AY3" s="31"/>
    </row>
    <row r="4" spans="1:51">
      <c r="A4" s="6">
        <v>1120</v>
      </c>
      <c r="B4" s="5"/>
      <c r="C4" s="6"/>
      <c r="D4" s="6"/>
      <c r="E4" s="6"/>
      <c r="F4" s="6"/>
      <c r="G4" s="6"/>
      <c r="H4" s="9"/>
      <c r="I4" s="12"/>
      <c r="J4" s="6"/>
      <c r="K4" s="6"/>
      <c r="L4" s="9"/>
      <c r="M4" s="12"/>
      <c r="N4" s="6"/>
      <c r="O4" s="6"/>
      <c r="P4" s="8"/>
      <c r="Q4" s="11"/>
      <c r="R4" s="4"/>
      <c r="S4" s="4"/>
      <c r="T4" s="8"/>
      <c r="U4" s="11"/>
      <c r="V4" s="4"/>
      <c r="W4" s="4"/>
      <c r="X4" s="8"/>
      <c r="Y4" s="11"/>
      <c r="Z4" s="4"/>
      <c r="AA4" s="4"/>
      <c r="AB4" s="8"/>
      <c r="AC4" s="11"/>
      <c r="AD4" s="4"/>
      <c r="AE4" s="4"/>
      <c r="AF4" s="8"/>
      <c r="AG4" s="11"/>
      <c r="AH4" s="4"/>
      <c r="AI4" s="4"/>
      <c r="AJ4" s="8"/>
      <c r="AK4" s="11"/>
      <c r="AL4" s="4"/>
      <c r="AM4" s="4"/>
      <c r="AN4" s="8"/>
      <c r="AO4" s="11"/>
      <c r="AP4" s="4"/>
      <c r="AQ4" s="4"/>
      <c r="AR4" s="8"/>
      <c r="AS4" s="11"/>
      <c r="AT4" s="4"/>
      <c r="AU4" s="35">
        <f t="shared" ref="AU4:AU21" si="0">(I4*J4)+(M4*N4)+(Q4*R4)+(U4*V4)+(Y4*Z4)+(AC4*AD4)+(AG4*AH4)+(AK4*AL4)+(AO4*AP4)+(AS4*AT4)</f>
        <v>0</v>
      </c>
      <c r="AV4" s="35">
        <f t="shared" ref="AV4:AV21" si="1">INT(H4*I4*J4)+INT(L4*M4*N4)+INT(P4*Q4*R4)+INT(T4*U4*V4)+INT(X4*Y4*Z4)+INT(AB4*AC4*AD4)+INT(AF4*AG4*AH4)+INT(AJ4*AK4*AL4)+INT(AN4*AO4*AP4)+INT(AR4*AS4*AT4)</f>
        <v>0</v>
      </c>
      <c r="AW4" s="35">
        <f t="shared" ref="AW4:AW21" si="2">AU4+AV4</f>
        <v>0</v>
      </c>
      <c r="AX4" s="32"/>
      <c r="AY4" s="6"/>
    </row>
    <row r="5" spans="1:51">
      <c r="A5" s="4">
        <v>1130</v>
      </c>
      <c r="B5" s="5">
        <v>43738</v>
      </c>
      <c r="C5" s="6" t="s">
        <v>44</v>
      </c>
      <c r="D5" s="4" t="s">
        <v>35</v>
      </c>
      <c r="E5" s="4" t="s">
        <v>91</v>
      </c>
      <c r="F5" s="59">
        <v>43799</v>
      </c>
      <c r="G5" s="4" t="s">
        <v>40</v>
      </c>
      <c r="H5" s="8">
        <v>0.08</v>
      </c>
      <c r="I5" s="11">
        <v>30000</v>
      </c>
      <c r="J5" s="4">
        <v>1</v>
      </c>
      <c r="K5" s="4" t="s">
        <v>41</v>
      </c>
      <c r="L5" s="8">
        <v>0.08</v>
      </c>
      <c r="M5" s="11">
        <v>30000</v>
      </c>
      <c r="N5" s="4">
        <v>2</v>
      </c>
      <c r="O5" s="4" t="s">
        <v>42</v>
      </c>
      <c r="P5" s="8">
        <v>0.1</v>
      </c>
      <c r="Q5" s="11">
        <v>40000</v>
      </c>
      <c r="R5" s="4">
        <v>3</v>
      </c>
      <c r="S5" s="4" t="s">
        <v>43</v>
      </c>
      <c r="T5" s="8">
        <v>0.1</v>
      </c>
      <c r="U5" s="11">
        <v>47000</v>
      </c>
      <c r="V5" s="4">
        <v>4</v>
      </c>
      <c r="W5" s="4"/>
      <c r="X5" s="8"/>
      <c r="Y5" s="11"/>
      <c r="Z5" s="4"/>
      <c r="AA5" s="4"/>
      <c r="AB5" s="8"/>
      <c r="AC5" s="11"/>
      <c r="AD5" s="4"/>
      <c r="AE5" s="4"/>
      <c r="AF5" s="8"/>
      <c r="AG5" s="11"/>
      <c r="AH5" s="4"/>
      <c r="AI5" s="4"/>
      <c r="AJ5" s="8"/>
      <c r="AK5" s="11"/>
      <c r="AL5" s="4"/>
      <c r="AM5" s="4"/>
      <c r="AN5" s="8"/>
      <c r="AO5" s="11"/>
      <c r="AP5" s="4"/>
      <c r="AQ5" s="4"/>
      <c r="AR5" s="8"/>
      <c r="AS5" s="11"/>
      <c r="AT5" s="4"/>
      <c r="AU5" s="35">
        <f t="shared" si="0"/>
        <v>398000</v>
      </c>
      <c r="AV5" s="35">
        <f t="shared" si="1"/>
        <v>38000</v>
      </c>
      <c r="AW5" s="35">
        <f t="shared" si="2"/>
        <v>436000</v>
      </c>
      <c r="AX5" s="32"/>
      <c r="AY5" s="6"/>
    </row>
    <row r="6" spans="1:51">
      <c r="A6" s="6">
        <v>1140</v>
      </c>
      <c r="B6" s="5"/>
      <c r="C6" s="6"/>
      <c r="D6" s="6"/>
      <c r="E6" s="6"/>
      <c r="F6" s="6"/>
      <c r="G6" s="6"/>
      <c r="H6" s="9"/>
      <c r="I6" s="12"/>
      <c r="J6" s="6"/>
      <c r="K6" s="6"/>
      <c r="L6" s="6"/>
      <c r="M6" s="6"/>
      <c r="N6" s="6"/>
      <c r="O6" s="6"/>
      <c r="P6" s="8"/>
      <c r="Q6" s="11"/>
      <c r="R6" s="4"/>
      <c r="S6" s="4"/>
      <c r="T6" s="8"/>
      <c r="U6" s="11"/>
      <c r="V6" s="4"/>
      <c r="W6" s="4"/>
      <c r="X6" s="8"/>
      <c r="Y6" s="11"/>
      <c r="Z6" s="4"/>
      <c r="AA6" s="4"/>
      <c r="AB6" s="8"/>
      <c r="AC6" s="11"/>
      <c r="AD6" s="4"/>
      <c r="AE6" s="4"/>
      <c r="AF6" s="8"/>
      <c r="AG6" s="11"/>
      <c r="AH6" s="4"/>
      <c r="AI6" s="4"/>
      <c r="AJ6" s="8"/>
      <c r="AK6" s="11"/>
      <c r="AL6" s="4"/>
      <c r="AM6" s="4"/>
      <c r="AN6" s="8"/>
      <c r="AO6" s="11"/>
      <c r="AP6" s="4"/>
      <c r="AQ6" s="4"/>
      <c r="AR6" s="8"/>
      <c r="AS6" s="11"/>
      <c r="AT6" s="4"/>
      <c r="AU6" s="35">
        <f t="shared" si="0"/>
        <v>0</v>
      </c>
      <c r="AV6" s="35">
        <f t="shared" si="1"/>
        <v>0</v>
      </c>
      <c r="AW6" s="35">
        <f t="shared" si="2"/>
        <v>0</v>
      </c>
      <c r="AX6" s="32"/>
      <c r="AY6" s="6"/>
    </row>
    <row r="7" spans="1:51">
      <c r="A7" s="4">
        <v>1150</v>
      </c>
      <c r="B7" s="5"/>
      <c r="C7" s="6"/>
      <c r="D7" s="6"/>
      <c r="E7" s="6"/>
      <c r="F7" s="6"/>
      <c r="G7" s="6"/>
      <c r="H7" s="9"/>
      <c r="I7" s="12"/>
      <c r="J7" s="6"/>
      <c r="K7" s="6"/>
      <c r="L7" s="6"/>
      <c r="M7" s="6"/>
      <c r="N7" s="6"/>
      <c r="O7" s="6"/>
      <c r="P7" s="8"/>
      <c r="Q7" s="11"/>
      <c r="R7" s="4"/>
      <c r="S7" s="4"/>
      <c r="T7" s="8"/>
      <c r="U7" s="11"/>
      <c r="V7" s="4"/>
      <c r="W7" s="4"/>
      <c r="X7" s="8"/>
      <c r="Y7" s="11"/>
      <c r="Z7" s="4"/>
      <c r="AA7" s="4"/>
      <c r="AB7" s="8"/>
      <c r="AC7" s="11"/>
      <c r="AD7" s="4"/>
      <c r="AE7" s="4"/>
      <c r="AF7" s="8"/>
      <c r="AG7" s="11"/>
      <c r="AH7" s="4"/>
      <c r="AI7" s="4"/>
      <c r="AJ7" s="8"/>
      <c r="AK7" s="11"/>
      <c r="AL7" s="4"/>
      <c r="AM7" s="4"/>
      <c r="AN7" s="8"/>
      <c r="AO7" s="11"/>
      <c r="AP7" s="4"/>
      <c r="AQ7" s="4"/>
      <c r="AR7" s="8"/>
      <c r="AS7" s="11"/>
      <c r="AT7" s="4"/>
      <c r="AU7" s="35">
        <f t="shared" si="0"/>
        <v>0</v>
      </c>
      <c r="AV7" s="35">
        <f t="shared" si="1"/>
        <v>0</v>
      </c>
      <c r="AW7" s="35">
        <f t="shared" si="2"/>
        <v>0</v>
      </c>
      <c r="AX7" s="32"/>
      <c r="AY7" s="6"/>
    </row>
    <row r="8" spans="1:51">
      <c r="A8" s="6">
        <v>1160</v>
      </c>
      <c r="B8" s="5"/>
      <c r="C8" s="6"/>
      <c r="D8" s="6"/>
      <c r="E8" s="6"/>
      <c r="F8" s="6"/>
      <c r="G8" s="6"/>
      <c r="H8" s="9"/>
      <c r="I8" s="12"/>
      <c r="J8" s="6"/>
      <c r="K8" s="6"/>
      <c r="L8" s="6"/>
      <c r="M8" s="6"/>
      <c r="N8" s="6"/>
      <c r="O8" s="6"/>
      <c r="P8" s="8"/>
      <c r="Q8" s="11"/>
      <c r="R8" s="4"/>
      <c r="S8" s="4"/>
      <c r="T8" s="8"/>
      <c r="U8" s="11"/>
      <c r="V8" s="4"/>
      <c r="W8" s="4"/>
      <c r="X8" s="8"/>
      <c r="Y8" s="11"/>
      <c r="Z8" s="4"/>
      <c r="AA8" s="4"/>
      <c r="AB8" s="8"/>
      <c r="AC8" s="11"/>
      <c r="AD8" s="4"/>
      <c r="AE8" s="4"/>
      <c r="AF8" s="8"/>
      <c r="AG8" s="11"/>
      <c r="AH8" s="4"/>
      <c r="AI8" s="4"/>
      <c r="AJ8" s="8"/>
      <c r="AK8" s="11"/>
      <c r="AL8" s="4"/>
      <c r="AM8" s="4"/>
      <c r="AN8" s="8"/>
      <c r="AO8" s="11"/>
      <c r="AP8" s="4"/>
      <c r="AQ8" s="4"/>
      <c r="AR8" s="8"/>
      <c r="AS8" s="11"/>
      <c r="AT8" s="4"/>
      <c r="AU8" s="35">
        <f t="shared" si="0"/>
        <v>0</v>
      </c>
      <c r="AV8" s="35">
        <f t="shared" si="1"/>
        <v>0</v>
      </c>
      <c r="AW8" s="35">
        <f t="shared" si="2"/>
        <v>0</v>
      </c>
      <c r="AX8" s="32"/>
      <c r="AY8" s="6"/>
    </row>
    <row r="9" spans="1:51">
      <c r="A9" s="4">
        <v>1170</v>
      </c>
      <c r="B9" s="5"/>
      <c r="C9" s="6"/>
      <c r="D9" s="6"/>
      <c r="E9" s="6"/>
      <c r="F9" s="6"/>
      <c r="G9" s="6"/>
      <c r="H9" s="9"/>
      <c r="I9" s="12"/>
      <c r="J9" s="6"/>
      <c r="K9" s="6"/>
      <c r="L9" s="6"/>
      <c r="M9" s="6"/>
      <c r="N9" s="6"/>
      <c r="O9" s="6"/>
      <c r="P9" s="8"/>
      <c r="Q9" s="11"/>
      <c r="R9" s="4"/>
      <c r="S9" s="4"/>
      <c r="T9" s="8"/>
      <c r="U9" s="11"/>
      <c r="V9" s="4"/>
      <c r="W9" s="4"/>
      <c r="X9" s="8"/>
      <c r="Y9" s="11"/>
      <c r="Z9" s="4"/>
      <c r="AA9" s="4"/>
      <c r="AB9" s="8"/>
      <c r="AC9" s="11"/>
      <c r="AD9" s="4"/>
      <c r="AE9" s="4"/>
      <c r="AF9" s="8"/>
      <c r="AG9" s="11"/>
      <c r="AH9" s="4"/>
      <c r="AI9" s="4"/>
      <c r="AJ9" s="8"/>
      <c r="AK9" s="11"/>
      <c r="AL9" s="4"/>
      <c r="AM9" s="4"/>
      <c r="AN9" s="8"/>
      <c r="AO9" s="11"/>
      <c r="AP9" s="4"/>
      <c r="AQ9" s="4"/>
      <c r="AR9" s="8"/>
      <c r="AS9" s="11"/>
      <c r="AT9" s="4"/>
      <c r="AU9" s="35">
        <f t="shared" si="0"/>
        <v>0</v>
      </c>
      <c r="AV9" s="35">
        <f t="shared" si="1"/>
        <v>0</v>
      </c>
      <c r="AW9" s="35">
        <f t="shared" si="2"/>
        <v>0</v>
      </c>
      <c r="AX9" s="32"/>
      <c r="AY9" s="6"/>
    </row>
    <row r="10" spans="1:51">
      <c r="A10" s="6">
        <v>1180</v>
      </c>
      <c r="B10" s="5"/>
      <c r="C10" s="6"/>
      <c r="D10" s="6"/>
      <c r="E10" s="6"/>
      <c r="F10" s="6"/>
      <c r="G10" s="6"/>
      <c r="H10" s="9"/>
      <c r="I10" s="12"/>
      <c r="J10" s="6"/>
      <c r="K10" s="6"/>
      <c r="L10" s="6"/>
      <c r="M10" s="6"/>
      <c r="N10" s="6"/>
      <c r="O10" s="6"/>
      <c r="P10" s="8"/>
      <c r="Q10" s="11"/>
      <c r="R10" s="4"/>
      <c r="S10" s="4"/>
      <c r="T10" s="8"/>
      <c r="U10" s="11"/>
      <c r="V10" s="4"/>
      <c r="W10" s="4"/>
      <c r="X10" s="8"/>
      <c r="Y10" s="11"/>
      <c r="Z10" s="4"/>
      <c r="AA10" s="4"/>
      <c r="AB10" s="8"/>
      <c r="AC10" s="11"/>
      <c r="AD10" s="4"/>
      <c r="AE10" s="4"/>
      <c r="AF10" s="8"/>
      <c r="AG10" s="11"/>
      <c r="AH10" s="4"/>
      <c r="AI10" s="4"/>
      <c r="AJ10" s="8"/>
      <c r="AK10" s="11"/>
      <c r="AL10" s="4"/>
      <c r="AM10" s="4"/>
      <c r="AN10" s="8"/>
      <c r="AO10" s="11"/>
      <c r="AP10" s="4"/>
      <c r="AQ10" s="4"/>
      <c r="AR10" s="8"/>
      <c r="AS10" s="11"/>
      <c r="AT10" s="4"/>
      <c r="AU10" s="35">
        <f t="shared" si="0"/>
        <v>0</v>
      </c>
      <c r="AV10" s="35">
        <f t="shared" si="1"/>
        <v>0</v>
      </c>
      <c r="AW10" s="35">
        <f t="shared" si="2"/>
        <v>0</v>
      </c>
      <c r="AX10" s="32"/>
      <c r="AY10" s="6"/>
    </row>
    <row r="11" spans="1:51">
      <c r="A11" s="4">
        <v>1190</v>
      </c>
      <c r="B11" s="5"/>
      <c r="C11" s="6"/>
      <c r="D11" s="6"/>
      <c r="E11" s="6"/>
      <c r="F11" s="6"/>
      <c r="G11" s="6"/>
      <c r="H11" s="9"/>
      <c r="I11" s="12"/>
      <c r="J11" s="6"/>
      <c r="K11" s="6"/>
      <c r="L11" s="6"/>
      <c r="M11" s="6"/>
      <c r="N11" s="6"/>
      <c r="O11" s="6"/>
      <c r="P11" s="8"/>
      <c r="Q11" s="11"/>
      <c r="R11" s="4"/>
      <c r="S11" s="4"/>
      <c r="T11" s="8"/>
      <c r="U11" s="11"/>
      <c r="V11" s="4"/>
      <c r="W11" s="4"/>
      <c r="X11" s="8"/>
      <c r="Y11" s="11"/>
      <c r="Z11" s="4"/>
      <c r="AA11" s="4"/>
      <c r="AB11" s="8"/>
      <c r="AC11" s="11"/>
      <c r="AD11" s="4"/>
      <c r="AE11" s="4"/>
      <c r="AF11" s="8"/>
      <c r="AG11" s="11"/>
      <c r="AH11" s="4"/>
      <c r="AI11" s="4"/>
      <c r="AJ11" s="8"/>
      <c r="AK11" s="11"/>
      <c r="AL11" s="4"/>
      <c r="AM11" s="4"/>
      <c r="AN11" s="8"/>
      <c r="AO11" s="11"/>
      <c r="AP11" s="4"/>
      <c r="AQ11" s="4"/>
      <c r="AR11" s="8"/>
      <c r="AS11" s="11"/>
      <c r="AT11" s="4"/>
      <c r="AU11" s="35">
        <f t="shared" si="0"/>
        <v>0</v>
      </c>
      <c r="AV11" s="35">
        <f t="shared" si="1"/>
        <v>0</v>
      </c>
      <c r="AW11" s="35">
        <f t="shared" si="2"/>
        <v>0</v>
      </c>
      <c r="AX11" s="32"/>
      <c r="AY11" s="6"/>
    </row>
    <row r="12" spans="1:51">
      <c r="A12" s="6">
        <v>1200</v>
      </c>
      <c r="B12" s="5"/>
      <c r="C12" s="6"/>
      <c r="D12" s="6"/>
      <c r="E12" s="6"/>
      <c r="F12" s="6"/>
      <c r="G12" s="6"/>
      <c r="H12" s="9"/>
      <c r="I12" s="12"/>
      <c r="J12" s="6"/>
      <c r="K12" s="6"/>
      <c r="L12" s="6"/>
      <c r="M12" s="6"/>
      <c r="N12" s="6"/>
      <c r="O12" s="6"/>
      <c r="P12" s="8"/>
      <c r="Q12" s="11"/>
      <c r="R12" s="4"/>
      <c r="S12" s="4"/>
      <c r="T12" s="8"/>
      <c r="U12" s="11"/>
      <c r="V12" s="4"/>
      <c r="W12" s="4"/>
      <c r="X12" s="8"/>
      <c r="Y12" s="11"/>
      <c r="Z12" s="4"/>
      <c r="AA12" s="4"/>
      <c r="AB12" s="8"/>
      <c r="AC12" s="11"/>
      <c r="AD12" s="4"/>
      <c r="AE12" s="4"/>
      <c r="AF12" s="8"/>
      <c r="AG12" s="11"/>
      <c r="AH12" s="4"/>
      <c r="AI12" s="4"/>
      <c r="AJ12" s="8"/>
      <c r="AK12" s="11"/>
      <c r="AL12" s="4"/>
      <c r="AM12" s="4"/>
      <c r="AN12" s="8"/>
      <c r="AO12" s="11"/>
      <c r="AP12" s="4"/>
      <c r="AQ12" s="4"/>
      <c r="AR12" s="8"/>
      <c r="AS12" s="11"/>
      <c r="AT12" s="4"/>
      <c r="AU12" s="35">
        <f t="shared" si="0"/>
        <v>0</v>
      </c>
      <c r="AV12" s="35">
        <f t="shared" si="1"/>
        <v>0</v>
      </c>
      <c r="AW12" s="35">
        <f t="shared" si="2"/>
        <v>0</v>
      </c>
      <c r="AX12" s="32"/>
      <c r="AY12" s="6"/>
    </row>
    <row r="13" spans="1:51">
      <c r="A13" s="6"/>
      <c r="B13" s="5"/>
      <c r="C13" s="6"/>
      <c r="D13" s="6"/>
      <c r="E13" s="6"/>
      <c r="F13" s="6"/>
      <c r="G13" s="6"/>
      <c r="H13" s="9"/>
      <c r="I13" s="12"/>
      <c r="J13" s="6"/>
      <c r="K13" s="6"/>
      <c r="L13" s="6"/>
      <c r="M13" s="6"/>
      <c r="N13" s="6"/>
      <c r="O13" s="6"/>
      <c r="P13" s="8"/>
      <c r="Q13" s="11"/>
      <c r="R13" s="4"/>
      <c r="S13" s="4"/>
      <c r="T13" s="8"/>
      <c r="U13" s="11"/>
      <c r="V13" s="4"/>
      <c r="W13" s="4"/>
      <c r="X13" s="8"/>
      <c r="Y13" s="11"/>
      <c r="Z13" s="4"/>
      <c r="AA13" s="4"/>
      <c r="AB13" s="8"/>
      <c r="AC13" s="11"/>
      <c r="AD13" s="4"/>
      <c r="AE13" s="4"/>
      <c r="AF13" s="8"/>
      <c r="AG13" s="11"/>
      <c r="AH13" s="4"/>
      <c r="AI13" s="4"/>
      <c r="AJ13" s="8"/>
      <c r="AK13" s="11"/>
      <c r="AL13" s="4"/>
      <c r="AM13" s="4"/>
      <c r="AN13" s="8"/>
      <c r="AO13" s="11"/>
      <c r="AP13" s="4"/>
      <c r="AQ13" s="4"/>
      <c r="AR13" s="8"/>
      <c r="AS13" s="11"/>
      <c r="AT13" s="4"/>
      <c r="AU13" s="35">
        <f t="shared" si="0"/>
        <v>0</v>
      </c>
      <c r="AV13" s="35">
        <f t="shared" si="1"/>
        <v>0</v>
      </c>
      <c r="AW13" s="35">
        <f t="shared" si="2"/>
        <v>0</v>
      </c>
      <c r="AX13" s="32"/>
      <c r="AY13" s="6"/>
    </row>
    <row r="14" spans="1:51">
      <c r="A14" s="6"/>
      <c r="B14" s="5"/>
      <c r="C14" s="6"/>
      <c r="D14" s="6"/>
      <c r="E14" s="6"/>
      <c r="F14" s="6"/>
      <c r="G14" s="6"/>
      <c r="H14" s="9"/>
      <c r="I14" s="12"/>
      <c r="J14" s="6"/>
      <c r="K14" s="6"/>
      <c r="L14" s="6"/>
      <c r="M14" s="6"/>
      <c r="N14" s="6"/>
      <c r="O14" s="6"/>
      <c r="P14" s="8"/>
      <c r="Q14" s="11"/>
      <c r="R14" s="4"/>
      <c r="S14" s="4"/>
      <c r="T14" s="8"/>
      <c r="U14" s="11"/>
      <c r="V14" s="4"/>
      <c r="W14" s="4"/>
      <c r="X14" s="8"/>
      <c r="Y14" s="11"/>
      <c r="Z14" s="4"/>
      <c r="AA14" s="4"/>
      <c r="AB14" s="8"/>
      <c r="AC14" s="11"/>
      <c r="AD14" s="4"/>
      <c r="AE14" s="4"/>
      <c r="AF14" s="8"/>
      <c r="AG14" s="11"/>
      <c r="AH14" s="4"/>
      <c r="AI14" s="4"/>
      <c r="AJ14" s="8"/>
      <c r="AK14" s="11"/>
      <c r="AL14" s="4"/>
      <c r="AM14" s="4"/>
      <c r="AN14" s="8"/>
      <c r="AO14" s="11"/>
      <c r="AP14" s="4"/>
      <c r="AQ14" s="4"/>
      <c r="AR14" s="8"/>
      <c r="AS14" s="11"/>
      <c r="AT14" s="4"/>
      <c r="AU14" s="35">
        <f t="shared" si="0"/>
        <v>0</v>
      </c>
      <c r="AV14" s="35">
        <f t="shared" si="1"/>
        <v>0</v>
      </c>
      <c r="AW14" s="35">
        <f t="shared" si="2"/>
        <v>0</v>
      </c>
      <c r="AX14" s="32"/>
      <c r="AY14" s="6"/>
    </row>
    <row r="15" spans="1:51">
      <c r="A15" s="6"/>
      <c r="B15" s="5"/>
      <c r="C15" s="6"/>
      <c r="D15" s="6"/>
      <c r="E15" s="6"/>
      <c r="F15" s="6"/>
      <c r="G15" s="6"/>
      <c r="H15" s="9"/>
      <c r="I15" s="12"/>
      <c r="J15" s="6"/>
      <c r="K15" s="6"/>
      <c r="L15" s="6"/>
      <c r="M15" s="6"/>
      <c r="N15" s="6"/>
      <c r="O15" s="6"/>
      <c r="P15" s="8"/>
      <c r="Q15" s="11"/>
      <c r="R15" s="4"/>
      <c r="S15" s="4"/>
      <c r="T15" s="8"/>
      <c r="U15" s="11"/>
      <c r="V15" s="4"/>
      <c r="W15" s="4"/>
      <c r="X15" s="8"/>
      <c r="Y15" s="11"/>
      <c r="Z15" s="4"/>
      <c r="AA15" s="4"/>
      <c r="AB15" s="8"/>
      <c r="AC15" s="11"/>
      <c r="AD15" s="4"/>
      <c r="AE15" s="4"/>
      <c r="AF15" s="8"/>
      <c r="AG15" s="11"/>
      <c r="AH15" s="4"/>
      <c r="AI15" s="4"/>
      <c r="AJ15" s="8"/>
      <c r="AK15" s="11"/>
      <c r="AL15" s="4"/>
      <c r="AM15" s="4"/>
      <c r="AN15" s="8"/>
      <c r="AO15" s="11"/>
      <c r="AP15" s="4"/>
      <c r="AQ15" s="4"/>
      <c r="AR15" s="8"/>
      <c r="AS15" s="11"/>
      <c r="AT15" s="4"/>
      <c r="AU15" s="35">
        <f t="shared" si="0"/>
        <v>0</v>
      </c>
      <c r="AV15" s="35">
        <f t="shared" si="1"/>
        <v>0</v>
      </c>
      <c r="AW15" s="35">
        <f t="shared" si="2"/>
        <v>0</v>
      </c>
      <c r="AX15" s="32"/>
      <c r="AY15" s="6"/>
    </row>
    <row r="16" spans="1:51">
      <c r="A16" s="6"/>
      <c r="B16" s="5"/>
      <c r="C16" s="6"/>
      <c r="D16" s="6"/>
      <c r="E16" s="6"/>
      <c r="F16" s="6"/>
      <c r="G16" s="6"/>
      <c r="H16" s="9"/>
      <c r="I16" s="12"/>
      <c r="J16" s="6"/>
      <c r="K16" s="6"/>
      <c r="L16" s="6"/>
      <c r="M16" s="6"/>
      <c r="N16" s="6"/>
      <c r="O16" s="6"/>
      <c r="P16" s="8"/>
      <c r="Q16" s="11"/>
      <c r="R16" s="4"/>
      <c r="S16" s="4"/>
      <c r="T16" s="8"/>
      <c r="U16" s="11"/>
      <c r="V16" s="4"/>
      <c r="W16" s="4"/>
      <c r="X16" s="8"/>
      <c r="Y16" s="11"/>
      <c r="Z16" s="4"/>
      <c r="AA16" s="4"/>
      <c r="AB16" s="8"/>
      <c r="AC16" s="11"/>
      <c r="AD16" s="4"/>
      <c r="AE16" s="4"/>
      <c r="AF16" s="8"/>
      <c r="AG16" s="11"/>
      <c r="AH16" s="4"/>
      <c r="AI16" s="4"/>
      <c r="AJ16" s="8"/>
      <c r="AK16" s="11"/>
      <c r="AL16" s="4"/>
      <c r="AM16" s="4"/>
      <c r="AN16" s="8"/>
      <c r="AO16" s="11"/>
      <c r="AP16" s="4"/>
      <c r="AQ16" s="4"/>
      <c r="AR16" s="8"/>
      <c r="AS16" s="11"/>
      <c r="AT16" s="4"/>
      <c r="AU16" s="35">
        <f t="shared" si="0"/>
        <v>0</v>
      </c>
      <c r="AV16" s="35">
        <f t="shared" si="1"/>
        <v>0</v>
      </c>
      <c r="AW16" s="35">
        <f t="shared" si="2"/>
        <v>0</v>
      </c>
      <c r="AX16" s="32"/>
      <c r="AY16" s="6"/>
    </row>
    <row r="17" spans="1:51">
      <c r="A17" s="6"/>
      <c r="B17" s="5"/>
      <c r="C17" s="6"/>
      <c r="D17" s="6"/>
      <c r="E17" s="6"/>
      <c r="F17" s="6"/>
      <c r="G17" s="6"/>
      <c r="H17" s="9"/>
      <c r="I17" s="12"/>
      <c r="J17" s="6"/>
      <c r="K17" s="6"/>
      <c r="L17" s="6"/>
      <c r="M17" s="6"/>
      <c r="N17" s="6"/>
      <c r="O17" s="6"/>
      <c r="P17" s="8"/>
      <c r="Q17" s="11"/>
      <c r="R17" s="4"/>
      <c r="S17" s="4"/>
      <c r="T17" s="8"/>
      <c r="U17" s="11"/>
      <c r="V17" s="4"/>
      <c r="W17" s="4"/>
      <c r="X17" s="8"/>
      <c r="Y17" s="11"/>
      <c r="Z17" s="4"/>
      <c r="AA17" s="4"/>
      <c r="AB17" s="8"/>
      <c r="AC17" s="11"/>
      <c r="AD17" s="4"/>
      <c r="AE17" s="4"/>
      <c r="AF17" s="8"/>
      <c r="AG17" s="11"/>
      <c r="AH17" s="4"/>
      <c r="AI17" s="4"/>
      <c r="AJ17" s="8"/>
      <c r="AK17" s="11"/>
      <c r="AL17" s="4"/>
      <c r="AM17" s="4"/>
      <c r="AN17" s="8"/>
      <c r="AO17" s="11"/>
      <c r="AP17" s="4"/>
      <c r="AQ17" s="4"/>
      <c r="AR17" s="8"/>
      <c r="AS17" s="11"/>
      <c r="AT17" s="4"/>
      <c r="AU17" s="35">
        <f t="shared" si="0"/>
        <v>0</v>
      </c>
      <c r="AV17" s="35">
        <f t="shared" si="1"/>
        <v>0</v>
      </c>
      <c r="AW17" s="35">
        <f t="shared" si="2"/>
        <v>0</v>
      </c>
      <c r="AX17" s="32"/>
      <c r="AY17" s="6"/>
    </row>
    <row r="18" spans="1:51">
      <c r="A18" s="6"/>
      <c r="B18" s="5"/>
      <c r="C18" s="6"/>
      <c r="D18" s="6"/>
      <c r="E18" s="6"/>
      <c r="F18" s="6"/>
      <c r="G18" s="6"/>
      <c r="H18" s="9"/>
      <c r="I18" s="12"/>
      <c r="J18" s="6"/>
      <c r="K18" s="6"/>
      <c r="L18" s="6"/>
      <c r="M18" s="6"/>
      <c r="N18" s="6"/>
      <c r="O18" s="6"/>
      <c r="P18" s="8"/>
      <c r="Q18" s="11"/>
      <c r="R18" s="4"/>
      <c r="S18" s="4"/>
      <c r="T18" s="8"/>
      <c r="U18" s="11"/>
      <c r="V18" s="4"/>
      <c r="W18" s="4"/>
      <c r="X18" s="8"/>
      <c r="Y18" s="11"/>
      <c r="Z18" s="4"/>
      <c r="AA18" s="4"/>
      <c r="AB18" s="8"/>
      <c r="AC18" s="11"/>
      <c r="AD18" s="4"/>
      <c r="AE18" s="4"/>
      <c r="AF18" s="8"/>
      <c r="AG18" s="11"/>
      <c r="AH18" s="4"/>
      <c r="AI18" s="4"/>
      <c r="AJ18" s="8"/>
      <c r="AK18" s="11"/>
      <c r="AL18" s="4"/>
      <c r="AM18" s="4"/>
      <c r="AN18" s="8"/>
      <c r="AO18" s="11"/>
      <c r="AP18" s="4"/>
      <c r="AQ18" s="4"/>
      <c r="AR18" s="8"/>
      <c r="AS18" s="11"/>
      <c r="AT18" s="4"/>
      <c r="AU18" s="35">
        <f t="shared" si="0"/>
        <v>0</v>
      </c>
      <c r="AV18" s="35">
        <f t="shared" si="1"/>
        <v>0</v>
      </c>
      <c r="AW18" s="35">
        <f t="shared" si="2"/>
        <v>0</v>
      </c>
      <c r="AX18" s="32"/>
      <c r="AY18" s="6"/>
    </row>
    <row r="19" spans="1:51">
      <c r="A19" s="6"/>
      <c r="B19" s="5"/>
      <c r="C19" s="6"/>
      <c r="D19" s="6"/>
      <c r="E19" s="6"/>
      <c r="F19" s="6"/>
      <c r="G19" s="6"/>
      <c r="H19" s="9"/>
      <c r="I19" s="12"/>
      <c r="J19" s="6"/>
      <c r="K19" s="6"/>
      <c r="L19" s="6"/>
      <c r="M19" s="6"/>
      <c r="N19" s="6"/>
      <c r="O19" s="6"/>
      <c r="P19" s="8"/>
      <c r="Q19" s="11"/>
      <c r="R19" s="4"/>
      <c r="S19" s="4"/>
      <c r="T19" s="8"/>
      <c r="U19" s="11"/>
      <c r="V19" s="4"/>
      <c r="W19" s="4"/>
      <c r="X19" s="8"/>
      <c r="Y19" s="11"/>
      <c r="Z19" s="4"/>
      <c r="AA19" s="4"/>
      <c r="AB19" s="8"/>
      <c r="AC19" s="11"/>
      <c r="AD19" s="4"/>
      <c r="AE19" s="4"/>
      <c r="AF19" s="8"/>
      <c r="AG19" s="11"/>
      <c r="AH19" s="4"/>
      <c r="AI19" s="4"/>
      <c r="AJ19" s="8"/>
      <c r="AK19" s="11"/>
      <c r="AL19" s="4"/>
      <c r="AM19" s="4"/>
      <c r="AN19" s="8"/>
      <c r="AO19" s="11"/>
      <c r="AP19" s="4"/>
      <c r="AQ19" s="4"/>
      <c r="AR19" s="8"/>
      <c r="AS19" s="11"/>
      <c r="AT19" s="4"/>
      <c r="AU19" s="35">
        <f t="shared" si="0"/>
        <v>0</v>
      </c>
      <c r="AV19" s="35">
        <f t="shared" si="1"/>
        <v>0</v>
      </c>
      <c r="AW19" s="35">
        <f t="shared" si="2"/>
        <v>0</v>
      </c>
      <c r="AX19" s="32"/>
      <c r="AY19" s="6"/>
    </row>
    <row r="20" spans="1:51">
      <c r="A20" s="6"/>
      <c r="B20" s="5"/>
      <c r="C20" s="6"/>
      <c r="D20" s="6"/>
      <c r="E20" s="6"/>
      <c r="F20" s="6"/>
      <c r="G20" s="6"/>
      <c r="H20" s="9"/>
      <c r="I20" s="12"/>
      <c r="J20" s="6"/>
      <c r="K20" s="6"/>
      <c r="L20" s="6"/>
      <c r="M20" s="6"/>
      <c r="N20" s="6"/>
      <c r="O20" s="6"/>
      <c r="P20" s="8"/>
      <c r="Q20" s="11"/>
      <c r="R20" s="4"/>
      <c r="S20" s="4"/>
      <c r="T20" s="8"/>
      <c r="U20" s="11"/>
      <c r="V20" s="4"/>
      <c r="W20" s="4"/>
      <c r="X20" s="8"/>
      <c r="Y20" s="11"/>
      <c r="Z20" s="4"/>
      <c r="AA20" s="4"/>
      <c r="AB20" s="8"/>
      <c r="AC20" s="11"/>
      <c r="AD20" s="4"/>
      <c r="AE20" s="4"/>
      <c r="AF20" s="8"/>
      <c r="AG20" s="11"/>
      <c r="AH20" s="4"/>
      <c r="AI20" s="4"/>
      <c r="AJ20" s="8"/>
      <c r="AK20" s="11"/>
      <c r="AL20" s="4"/>
      <c r="AM20" s="4"/>
      <c r="AN20" s="8"/>
      <c r="AO20" s="11"/>
      <c r="AP20" s="4"/>
      <c r="AQ20" s="4"/>
      <c r="AR20" s="8"/>
      <c r="AS20" s="11"/>
      <c r="AT20" s="4"/>
      <c r="AU20" s="35">
        <f t="shared" si="0"/>
        <v>0</v>
      </c>
      <c r="AV20" s="35">
        <f t="shared" si="1"/>
        <v>0</v>
      </c>
      <c r="AW20" s="35">
        <f t="shared" si="2"/>
        <v>0</v>
      </c>
      <c r="AX20" s="32"/>
      <c r="AY20" s="6"/>
    </row>
    <row r="21" spans="1:51">
      <c r="A21" s="7"/>
      <c r="B21" s="18"/>
      <c r="C21" s="7"/>
      <c r="D21" s="7"/>
      <c r="E21" s="7"/>
      <c r="F21" s="7"/>
      <c r="G21" s="7"/>
      <c r="H21" s="10"/>
      <c r="I21" s="13"/>
      <c r="J21" s="7"/>
      <c r="K21" s="7"/>
      <c r="L21" s="7"/>
      <c r="M21" s="7"/>
      <c r="N21" s="7"/>
      <c r="O21" s="7"/>
      <c r="P21" s="8"/>
      <c r="Q21" s="11"/>
      <c r="R21" s="4"/>
      <c r="S21" s="4"/>
      <c r="T21" s="8"/>
      <c r="U21" s="11"/>
      <c r="V21" s="4"/>
      <c r="W21" s="4"/>
      <c r="X21" s="8"/>
      <c r="Y21" s="11"/>
      <c r="Z21" s="4"/>
      <c r="AA21" s="4"/>
      <c r="AB21" s="8"/>
      <c r="AC21" s="11"/>
      <c r="AD21" s="4"/>
      <c r="AE21" s="4"/>
      <c r="AF21" s="8"/>
      <c r="AG21" s="11"/>
      <c r="AH21" s="4"/>
      <c r="AI21" s="4"/>
      <c r="AJ21" s="8"/>
      <c r="AK21" s="11"/>
      <c r="AL21" s="4"/>
      <c r="AM21" s="4"/>
      <c r="AN21" s="8"/>
      <c r="AO21" s="11"/>
      <c r="AP21" s="4"/>
      <c r="AQ21" s="4"/>
      <c r="AR21" s="8"/>
      <c r="AS21" s="11"/>
      <c r="AT21" s="4"/>
      <c r="AU21" s="35">
        <f t="shared" si="0"/>
        <v>0</v>
      </c>
      <c r="AV21" s="35">
        <f t="shared" si="1"/>
        <v>0</v>
      </c>
      <c r="AW21" s="35">
        <f t="shared" si="2"/>
        <v>0</v>
      </c>
      <c r="AX21" s="33"/>
      <c r="AY21" s="7"/>
    </row>
    <row r="22" spans="1:51">
      <c r="B22" s="19"/>
    </row>
  </sheetData>
  <mergeCells count="1">
    <mergeCell ref="AU1:AY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3A5F-4560-4C58-BCE2-C3EFA77A6315}">
  <dimension ref="A1:E21"/>
  <sheetViews>
    <sheetView workbookViewId="0">
      <selection activeCell="B11" sqref="B11"/>
    </sheetView>
  </sheetViews>
  <sheetFormatPr defaultRowHeight="12.75"/>
  <cols>
    <col min="1" max="1" width="8.5" style="3" customWidth="1"/>
    <col min="2" max="5" width="30.625" style="3" customWidth="1"/>
    <col min="6" max="16384" width="9" style="3"/>
  </cols>
  <sheetData>
    <row r="1" spans="1:5">
      <c r="A1" s="3">
        <v>1</v>
      </c>
      <c r="B1" s="3">
        <v>2</v>
      </c>
      <c r="C1" s="3">
        <v>3</v>
      </c>
      <c r="D1" s="3">
        <v>4</v>
      </c>
      <c r="E1" s="3">
        <v>5</v>
      </c>
    </row>
    <row r="2" spans="1:5" ht="13.5" thickBot="1">
      <c r="A2" s="57" t="s">
        <v>92</v>
      </c>
      <c r="B2" s="57" t="s">
        <v>30</v>
      </c>
      <c r="C2" s="57" t="s">
        <v>31</v>
      </c>
      <c r="D2" s="57" t="s">
        <v>32</v>
      </c>
      <c r="E2" s="57" t="s">
        <v>33</v>
      </c>
    </row>
    <row r="3" spans="1:5" ht="13.5" thickTop="1">
      <c r="A3" s="109">
        <f>①内容・金額入力!A3</f>
        <v>1110</v>
      </c>
      <c r="B3" s="15" t="s">
        <v>93</v>
      </c>
      <c r="C3" s="15" t="s">
        <v>94</v>
      </c>
      <c r="D3" s="15" t="s">
        <v>95</v>
      </c>
      <c r="E3" s="15" t="s">
        <v>95</v>
      </c>
    </row>
    <row r="4" spans="1:5">
      <c r="A4" s="109">
        <f>①内容・金額入力!A4</f>
        <v>1120</v>
      </c>
      <c r="B4" s="16"/>
      <c r="C4" s="16"/>
      <c r="D4" s="16"/>
      <c r="E4" s="16"/>
    </row>
    <row r="5" spans="1:5">
      <c r="A5" s="109">
        <f>①内容・金額入力!A5</f>
        <v>1130</v>
      </c>
      <c r="B5" s="15" t="s">
        <v>93</v>
      </c>
      <c r="C5" s="15" t="s">
        <v>94</v>
      </c>
      <c r="D5" s="15"/>
      <c r="E5" s="15"/>
    </row>
    <row r="6" spans="1:5">
      <c r="A6" s="109">
        <f>①内容・金額入力!A6</f>
        <v>1140</v>
      </c>
      <c r="B6" s="16"/>
      <c r="C6" s="16"/>
      <c r="D6" s="16"/>
      <c r="E6" s="16"/>
    </row>
    <row r="7" spans="1:5">
      <c r="A7" s="109">
        <f>①内容・金額入力!A7</f>
        <v>1150</v>
      </c>
      <c r="B7" s="15"/>
      <c r="C7" s="16"/>
      <c r="D7" s="16"/>
      <c r="E7" s="16"/>
    </row>
    <row r="8" spans="1:5">
      <c r="A8" s="109">
        <f>①内容・金額入力!A8</f>
        <v>1160</v>
      </c>
      <c r="B8" s="16"/>
      <c r="C8" s="16"/>
      <c r="D8" s="16"/>
      <c r="E8" s="16"/>
    </row>
    <row r="9" spans="1:5">
      <c r="A9" s="109">
        <f>①内容・金額入力!A9</f>
        <v>1170</v>
      </c>
      <c r="B9" s="15"/>
      <c r="C9" s="16"/>
      <c r="D9" s="16"/>
      <c r="E9" s="16"/>
    </row>
    <row r="10" spans="1:5">
      <c r="A10" s="109">
        <f>①内容・金額入力!A10</f>
        <v>1180</v>
      </c>
      <c r="B10" s="16"/>
      <c r="C10" s="16"/>
      <c r="D10" s="16"/>
      <c r="E10" s="16"/>
    </row>
    <row r="11" spans="1:5">
      <c r="A11" s="109">
        <f>①内容・金額入力!A11</f>
        <v>1190</v>
      </c>
      <c r="B11" s="15"/>
      <c r="C11" s="16"/>
      <c r="D11" s="16"/>
      <c r="E11" s="16"/>
    </row>
    <row r="12" spans="1:5">
      <c r="A12" s="109">
        <f>①内容・金額入力!A12</f>
        <v>1200</v>
      </c>
      <c r="B12" s="16"/>
      <c r="C12" s="16"/>
      <c r="D12" s="16"/>
      <c r="E12" s="16"/>
    </row>
    <row r="13" spans="1:5">
      <c r="A13" s="109">
        <f>①内容・金額入力!A13</f>
        <v>0</v>
      </c>
      <c r="B13" s="16"/>
      <c r="C13" s="16"/>
      <c r="D13" s="16"/>
      <c r="E13" s="16"/>
    </row>
    <row r="14" spans="1:5">
      <c r="A14" s="109">
        <f>①内容・金額入力!A14</f>
        <v>0</v>
      </c>
      <c r="B14" s="16"/>
      <c r="C14" s="16"/>
      <c r="D14" s="16"/>
      <c r="E14" s="16"/>
    </row>
    <row r="15" spans="1:5">
      <c r="A15" s="109">
        <f>①内容・金額入力!A15</f>
        <v>0</v>
      </c>
      <c r="B15" s="16"/>
      <c r="C15" s="16"/>
      <c r="D15" s="16"/>
      <c r="E15" s="16"/>
    </row>
    <row r="16" spans="1:5">
      <c r="A16" s="109">
        <f>①内容・金額入力!A16</f>
        <v>0</v>
      </c>
      <c r="B16" s="16"/>
      <c r="C16" s="16"/>
      <c r="D16" s="16"/>
      <c r="E16" s="16"/>
    </row>
    <row r="17" spans="1:5">
      <c r="A17" s="109">
        <f>①内容・金額入力!A17</f>
        <v>0</v>
      </c>
      <c r="B17" s="16"/>
      <c r="C17" s="16"/>
      <c r="D17" s="16"/>
      <c r="E17" s="16"/>
    </row>
    <row r="18" spans="1:5">
      <c r="A18" s="109">
        <f>①内容・金額入力!A18</f>
        <v>0</v>
      </c>
      <c r="B18" s="16"/>
      <c r="C18" s="16"/>
      <c r="D18" s="16"/>
      <c r="E18" s="16"/>
    </row>
    <row r="19" spans="1:5">
      <c r="A19" s="109">
        <f>①内容・金額入力!A19</f>
        <v>0</v>
      </c>
      <c r="B19" s="16"/>
      <c r="C19" s="16"/>
      <c r="D19" s="16"/>
      <c r="E19" s="16"/>
    </row>
    <row r="20" spans="1:5">
      <c r="A20" s="109">
        <f>①内容・金額入力!A20</f>
        <v>0</v>
      </c>
      <c r="B20" s="16"/>
      <c r="C20" s="16"/>
      <c r="D20" s="16"/>
      <c r="E20" s="16"/>
    </row>
    <row r="21" spans="1:5">
      <c r="A21" s="109">
        <f>①内容・金額入力!A21</f>
        <v>0</v>
      </c>
      <c r="B21" s="17"/>
      <c r="C21" s="17"/>
      <c r="D21" s="17"/>
      <c r="E21" s="17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C2FD5-D6C1-4757-9B68-42501C7B9B20}">
  <dimension ref="A1:H21"/>
  <sheetViews>
    <sheetView workbookViewId="0">
      <selection activeCell="C11" sqref="C11"/>
    </sheetView>
  </sheetViews>
  <sheetFormatPr defaultRowHeight="12.75"/>
  <cols>
    <col min="1" max="1" width="9" style="3"/>
    <col min="2" max="2" width="26.875" style="3" customWidth="1"/>
    <col min="3" max="3" width="25.25" style="3" customWidth="1"/>
    <col min="4" max="4" width="9" style="3"/>
    <col min="5" max="6" width="36" style="3" customWidth="1"/>
    <col min="7" max="8" width="14.625" style="3" customWidth="1"/>
    <col min="9" max="16384" width="9" style="3"/>
  </cols>
  <sheetData>
    <row r="1" spans="1:8">
      <c r="A1" s="3">
        <v>1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</row>
    <row r="2" spans="1:8" ht="13.5" thickBot="1">
      <c r="A2" s="58" t="s">
        <v>92</v>
      </c>
      <c r="B2" s="58" t="s">
        <v>17</v>
      </c>
      <c r="C2" s="58" t="s">
        <v>51</v>
      </c>
      <c r="D2" s="58" t="s">
        <v>21</v>
      </c>
      <c r="E2" s="58" t="s">
        <v>48</v>
      </c>
      <c r="F2" s="58" t="s">
        <v>49</v>
      </c>
      <c r="G2" s="58" t="s">
        <v>18</v>
      </c>
      <c r="H2" s="58" t="s">
        <v>19</v>
      </c>
    </row>
    <row r="3" spans="1:8" ht="13.5" thickTop="1">
      <c r="A3" s="109">
        <f>①内容・金額入力!A3</f>
        <v>1110</v>
      </c>
      <c r="B3" s="6" t="s">
        <v>46</v>
      </c>
      <c r="C3" s="4" t="s">
        <v>81</v>
      </c>
      <c r="D3" s="4" t="s">
        <v>25</v>
      </c>
      <c r="E3" s="4" t="s">
        <v>47</v>
      </c>
      <c r="F3" s="20" t="s">
        <v>65</v>
      </c>
      <c r="G3" s="4" t="s">
        <v>26</v>
      </c>
      <c r="H3" s="4" t="s">
        <v>27</v>
      </c>
    </row>
    <row r="4" spans="1:8">
      <c r="A4" s="109">
        <f>①内容・金額入力!A4</f>
        <v>1120</v>
      </c>
      <c r="B4" s="6"/>
      <c r="C4" s="6"/>
      <c r="D4" s="6"/>
      <c r="E4" s="6"/>
      <c r="F4" s="21"/>
      <c r="G4" s="6"/>
      <c r="H4" s="6"/>
    </row>
    <row r="5" spans="1:8">
      <c r="A5" s="109">
        <f>①内容・金額入力!A5</f>
        <v>1130</v>
      </c>
      <c r="B5" s="4" t="s">
        <v>53</v>
      </c>
      <c r="C5" s="4" t="s">
        <v>82</v>
      </c>
      <c r="D5" s="4" t="s">
        <v>22</v>
      </c>
      <c r="E5" s="4" t="s">
        <v>54</v>
      </c>
      <c r="F5" s="20" t="s">
        <v>50</v>
      </c>
      <c r="G5" s="4" t="s">
        <v>23</v>
      </c>
      <c r="H5" s="4" t="s">
        <v>24</v>
      </c>
    </row>
    <row r="6" spans="1:8">
      <c r="A6" s="109">
        <f>①内容・金額入力!A6</f>
        <v>1140</v>
      </c>
      <c r="B6" s="4"/>
      <c r="C6" s="4"/>
      <c r="D6" s="4"/>
      <c r="E6" s="4"/>
      <c r="F6" s="20"/>
      <c r="G6" s="4"/>
      <c r="H6" s="4"/>
    </row>
    <row r="7" spans="1:8">
      <c r="A7" s="109">
        <f>①内容・金額入力!A7</f>
        <v>1150</v>
      </c>
      <c r="B7" s="6"/>
      <c r="C7" s="6"/>
      <c r="D7" s="6"/>
      <c r="E7" s="6"/>
      <c r="F7" s="21"/>
      <c r="G7" s="6"/>
      <c r="H7" s="6"/>
    </row>
    <row r="8" spans="1:8">
      <c r="A8" s="109">
        <f>①内容・金額入力!A8</f>
        <v>1160</v>
      </c>
      <c r="B8" s="6"/>
      <c r="C8" s="6"/>
      <c r="D8" s="6"/>
      <c r="E8" s="6"/>
      <c r="F8" s="21"/>
      <c r="G8" s="6"/>
      <c r="H8" s="6"/>
    </row>
    <row r="9" spans="1:8">
      <c r="A9" s="109">
        <f>①内容・金額入力!A9</f>
        <v>1170</v>
      </c>
      <c r="B9" s="6"/>
      <c r="C9" s="6"/>
      <c r="D9" s="6"/>
      <c r="E9" s="6"/>
      <c r="F9" s="21"/>
      <c r="G9" s="6"/>
      <c r="H9" s="6"/>
    </row>
    <row r="10" spans="1:8">
      <c r="A10" s="109">
        <f>①内容・金額入力!A10</f>
        <v>1180</v>
      </c>
      <c r="B10" s="6"/>
      <c r="C10" s="6"/>
      <c r="D10" s="6"/>
      <c r="E10" s="6"/>
      <c r="F10" s="21"/>
      <c r="G10" s="6"/>
      <c r="H10" s="6"/>
    </row>
    <row r="11" spans="1:8">
      <c r="A11" s="109">
        <f>①内容・金額入力!A11</f>
        <v>1190</v>
      </c>
      <c r="B11" s="6"/>
      <c r="C11" s="6"/>
      <c r="D11" s="6"/>
      <c r="E11" s="6"/>
      <c r="F11" s="21"/>
      <c r="G11" s="6"/>
      <c r="H11" s="6"/>
    </row>
    <row r="12" spans="1:8">
      <c r="A12" s="109">
        <f>①内容・金額入力!A12</f>
        <v>1200</v>
      </c>
      <c r="B12" s="6"/>
      <c r="C12" s="6"/>
      <c r="D12" s="6"/>
      <c r="E12" s="6"/>
      <c r="F12" s="21"/>
      <c r="G12" s="6"/>
      <c r="H12" s="6"/>
    </row>
    <row r="13" spans="1:8">
      <c r="A13" s="109">
        <f>①内容・金額入力!A13</f>
        <v>0</v>
      </c>
      <c r="B13" s="6"/>
      <c r="C13" s="6"/>
      <c r="D13" s="6"/>
      <c r="E13" s="6"/>
      <c r="F13" s="21"/>
      <c r="G13" s="6"/>
      <c r="H13" s="6"/>
    </row>
    <row r="14" spans="1:8">
      <c r="A14" s="109">
        <f>①内容・金額入力!A14</f>
        <v>0</v>
      </c>
      <c r="B14" s="6"/>
      <c r="C14" s="6"/>
      <c r="D14" s="6"/>
      <c r="E14" s="6"/>
      <c r="F14" s="21"/>
      <c r="G14" s="6"/>
      <c r="H14" s="6"/>
    </row>
    <row r="15" spans="1:8">
      <c r="A15" s="109">
        <f>①内容・金額入力!A15</f>
        <v>0</v>
      </c>
      <c r="B15" s="6"/>
      <c r="C15" s="6"/>
      <c r="D15" s="6"/>
      <c r="E15" s="6"/>
      <c r="F15" s="21"/>
      <c r="G15" s="6"/>
      <c r="H15" s="6"/>
    </row>
    <row r="16" spans="1:8">
      <c r="A16" s="109">
        <f>①内容・金額入力!A16</f>
        <v>0</v>
      </c>
      <c r="B16" s="6"/>
      <c r="C16" s="6"/>
      <c r="D16" s="6"/>
      <c r="E16" s="6"/>
      <c r="F16" s="21"/>
      <c r="G16" s="6"/>
      <c r="H16" s="6"/>
    </row>
    <row r="17" spans="1:8">
      <c r="A17" s="109">
        <f>①内容・金額入力!A17</f>
        <v>0</v>
      </c>
      <c r="B17" s="6"/>
      <c r="C17" s="6"/>
      <c r="D17" s="6"/>
      <c r="E17" s="6"/>
      <c r="F17" s="21"/>
      <c r="G17" s="6"/>
      <c r="H17" s="6"/>
    </row>
    <row r="18" spans="1:8">
      <c r="A18" s="109">
        <f>①内容・金額入力!A18</f>
        <v>0</v>
      </c>
      <c r="B18" s="6"/>
      <c r="C18" s="6"/>
      <c r="D18" s="6"/>
      <c r="E18" s="6"/>
      <c r="F18" s="21"/>
      <c r="G18" s="6"/>
      <c r="H18" s="6"/>
    </row>
    <row r="19" spans="1:8">
      <c r="A19" s="109">
        <f>①内容・金額入力!A19</f>
        <v>0</v>
      </c>
      <c r="B19" s="6"/>
      <c r="C19" s="6"/>
      <c r="D19" s="6"/>
      <c r="E19" s="6"/>
      <c r="F19" s="21"/>
      <c r="G19" s="6"/>
      <c r="H19" s="6"/>
    </row>
    <row r="20" spans="1:8">
      <c r="A20" s="109">
        <f>①内容・金額入力!A20</f>
        <v>0</v>
      </c>
      <c r="B20" s="6"/>
      <c r="C20" s="6"/>
      <c r="D20" s="6"/>
      <c r="E20" s="6"/>
      <c r="F20" s="21"/>
      <c r="G20" s="6"/>
      <c r="H20" s="6"/>
    </row>
    <row r="21" spans="1:8">
      <c r="A21" s="109">
        <f>①内容・金額入力!A21</f>
        <v>0</v>
      </c>
      <c r="B21" s="7"/>
      <c r="C21" s="7"/>
      <c r="D21" s="7"/>
      <c r="E21" s="7"/>
      <c r="F21" s="22"/>
      <c r="G21" s="7"/>
      <c r="H21" s="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見積書（出力）</vt:lpstr>
      <vt:lpstr>①内容・金額入力</vt:lpstr>
      <vt:lpstr>②備考欄入力</vt:lpstr>
      <vt:lpstr>③自社データ入力</vt:lpstr>
      <vt:lpstr>'見積書（出力）'!Print_Area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2019-09-30T01:41:30Z</cp:lastPrinted>
  <dcterms:created xsi:type="dcterms:W3CDTF">2019-09-25T12:12:32Z</dcterms:created>
  <dcterms:modified xsi:type="dcterms:W3CDTF">2019-10-29T14:19:19Z</dcterms:modified>
</cp:coreProperties>
</file>